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380" windowHeight="5070" activeTab="0"/>
  </bookViews>
  <sheets>
    <sheet name="Мг" sheetId="1" r:id="rId1"/>
    <sheet name="117к" sheetId="2" r:id="rId2"/>
  </sheets>
  <definedNames/>
  <calcPr fullCalcOnLoad="1"/>
</workbook>
</file>

<file path=xl/sharedStrings.xml><?xml version="1.0" encoding="utf-8"?>
<sst xmlns="http://schemas.openxmlformats.org/spreadsheetml/2006/main" count="221" uniqueCount="102">
  <si>
    <t>Рейтинг по менеджменту</t>
  </si>
  <si>
    <t>№ п/п</t>
  </si>
  <si>
    <t>Кол-во н/о</t>
  </si>
  <si>
    <t>штрафные баллы за н/о</t>
  </si>
  <si>
    <t>Кол-во «н»</t>
  </si>
  <si>
    <t>Явка (кол-во пар)</t>
  </si>
  <si>
    <t>Общее кол-во проведенных занятий по плану и факту</t>
  </si>
  <si>
    <t xml:space="preserve">Выполнение теоретических работ (контролные и срезовые) </t>
  </si>
  <si>
    <t>КР1 оценка</t>
  </si>
  <si>
    <t>КР2 оценка</t>
  </si>
  <si>
    <t>КР2 баллы</t>
  </si>
  <si>
    <t>КР1 баллы</t>
  </si>
  <si>
    <t>баллы</t>
  </si>
  <si>
    <t>оценка</t>
  </si>
  <si>
    <t>сумма баллов за теорию</t>
  </si>
  <si>
    <t>средняя оценка за теория</t>
  </si>
  <si>
    <t>сумма баллов за ПЗ</t>
  </si>
  <si>
    <t>+</t>
  </si>
  <si>
    <t>средняя оценка за  практику</t>
  </si>
  <si>
    <t>сумма баллов за практику</t>
  </si>
  <si>
    <r>
      <t xml:space="preserve">Срезовая КР (СКР) – макс. </t>
    </r>
    <r>
      <rPr>
        <b/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 xml:space="preserve"> баллов (в зависимости от объема выполненного задания)</t>
    </r>
  </si>
  <si>
    <r>
      <t xml:space="preserve">Выполнение практических работ (ПР) – в оценке учитываются 8 ПР: за 5 – 50 бал.; за 4 – 40 бал.; за 3 – 30 бал.; за 2 – -40 бал.. Макс. кол-во </t>
    </r>
    <r>
      <rPr>
        <b/>
        <sz val="9"/>
        <rFont val="Arial Cyr"/>
        <family val="0"/>
      </rPr>
      <t>835</t>
    </r>
    <r>
      <rPr>
        <sz val="9"/>
        <rFont val="Arial Cyr"/>
        <family val="0"/>
      </rPr>
      <t xml:space="preserve"> балллов</t>
    </r>
  </si>
  <si>
    <t>оценки</t>
  </si>
  <si>
    <t>теория</t>
  </si>
  <si>
    <t>практика</t>
  </si>
  <si>
    <t>д</t>
  </si>
  <si>
    <t>В1</t>
  </si>
  <si>
    <t>В2</t>
  </si>
  <si>
    <t>средняя оценка за  экзамен</t>
  </si>
  <si>
    <t>Рейтинг</t>
  </si>
  <si>
    <t>Оценка по рейтингу</t>
  </si>
  <si>
    <t>Допуск к экзамену (д или н/д)</t>
  </si>
  <si>
    <t>Итоговый рейтинг</t>
  </si>
  <si>
    <t>Итоговая оценка</t>
  </si>
  <si>
    <t>-</t>
  </si>
  <si>
    <t>н/д</t>
  </si>
  <si>
    <t>у/д</t>
  </si>
  <si>
    <t>Войтенко Ольга</t>
  </si>
  <si>
    <t>Ефремова Лиза</t>
  </si>
  <si>
    <t>Колодезных Алексей</t>
  </si>
  <si>
    <t>Кузнецова Оля</t>
  </si>
  <si>
    <t>Мельникова Оля</t>
  </si>
  <si>
    <t>Ольшанская Наташа</t>
  </si>
  <si>
    <t xml:space="preserve">Пантыкина Ирина </t>
  </si>
  <si>
    <t>Парфенов Никита</t>
  </si>
  <si>
    <t>Петрова Виктория</t>
  </si>
  <si>
    <t>Платонова Люба</t>
  </si>
  <si>
    <t>Прямоглядов Андрей</t>
  </si>
  <si>
    <t>Саввина Анастасия</t>
  </si>
  <si>
    <t>Семенова Юлия</t>
  </si>
  <si>
    <t>Сушкова Марина</t>
  </si>
  <si>
    <t>Трофимова Екат.</t>
  </si>
  <si>
    <t>Хвостикова Яна</t>
  </si>
  <si>
    <t>Чистякова Ирина</t>
  </si>
  <si>
    <t>Шатская Надежда</t>
  </si>
  <si>
    <t>КР3 баллы</t>
  </si>
  <si>
    <t>КР3 оценка</t>
  </si>
  <si>
    <t xml:space="preserve">Критерии оценки: </t>
  </si>
  <si>
    <t>кол-во баллов</t>
  </si>
  <si>
    <t>задолженность</t>
  </si>
  <si>
    <t>отработанно</t>
  </si>
  <si>
    <t>Студенты, неудовлетворенные своей итоговой оценкой имеют возможность улучшить результат, выполнив соответствующие задания (см. табл.)</t>
  </si>
  <si>
    <t>н/а</t>
  </si>
  <si>
    <t>Студенты, набравшие мене 650 баллов, считаются не аттестованными по дисциплине.</t>
  </si>
  <si>
    <t>выставлен экзамен</t>
  </si>
  <si>
    <t>4+</t>
  </si>
  <si>
    <t>4++</t>
  </si>
  <si>
    <t>44+</t>
  </si>
  <si>
    <t>800-1200</t>
  </si>
  <si>
    <t>1201-1400</t>
  </si>
  <si>
    <t>1401-1590</t>
  </si>
  <si>
    <t>Кудинова Вика</t>
  </si>
  <si>
    <r>
      <t xml:space="preserve">Дополнительные баллы за активность и д/з (за 5 - 45; за 4 - 35; за "+" - 25 баллов) Макс. - </t>
    </r>
    <r>
      <rPr>
        <b/>
        <sz val="9"/>
        <rFont val="Times New Roman"/>
        <family val="1"/>
      </rPr>
      <t>200</t>
    </r>
    <r>
      <rPr>
        <sz val="9"/>
        <rFont val="Times New Roman"/>
        <family val="1"/>
      </rPr>
      <t xml:space="preserve"> баллов</t>
    </r>
  </si>
  <si>
    <r>
      <t xml:space="preserve">Посещение занятий (ПЗ) 1 пара –  10 баллов Всего 16 пара – макс. </t>
    </r>
    <r>
      <rPr>
        <b/>
        <sz val="9"/>
        <color indexed="8"/>
        <rFont val="Times New Roman"/>
        <family val="1"/>
      </rPr>
      <t>160</t>
    </r>
    <r>
      <rPr>
        <sz val="9"/>
        <color indexed="8"/>
        <rFont val="Times New Roman"/>
        <family val="1"/>
      </rPr>
      <t xml:space="preserve"> баллов</t>
    </r>
  </si>
  <si>
    <r>
      <t xml:space="preserve">КР: 5 – 100 баллов, 4 – 80 баллов; 3 – 60 баллов; за 2 – -40 бал. (макс. </t>
    </r>
    <r>
      <rPr>
        <b/>
        <sz val="9"/>
        <color indexed="8"/>
        <rFont val="Times New Roman"/>
        <family val="1"/>
      </rPr>
      <t>150</t>
    </r>
    <r>
      <rPr>
        <sz val="9"/>
        <color indexed="8"/>
        <rFont val="Times New Roman"/>
        <family val="1"/>
      </rPr>
      <t xml:space="preserve"> баллов)</t>
    </r>
  </si>
  <si>
    <r>
      <t xml:space="preserve">Экзамен (макс. </t>
    </r>
    <r>
      <rPr>
        <b/>
        <sz val="9"/>
        <rFont val="Times New Roman"/>
        <family val="1"/>
      </rPr>
      <t>150</t>
    </r>
    <r>
      <rPr>
        <sz val="9"/>
        <rFont val="Times New Roman"/>
        <family val="1"/>
      </rPr>
      <t xml:space="preserve"> баллов)</t>
    </r>
  </si>
  <si>
    <t>н/я</t>
  </si>
  <si>
    <t>1435-1595</t>
  </si>
  <si>
    <t>1115-1435</t>
  </si>
  <si>
    <t>800-1114</t>
  </si>
  <si>
    <t>ФИО студента</t>
  </si>
  <si>
    <t>КР5 оценка</t>
  </si>
  <si>
    <t>КР4 баллы</t>
  </si>
  <si>
    <t>КР5 баллы</t>
  </si>
  <si>
    <r>
      <t xml:space="preserve">Итоговая КР (ИКР) – макс. </t>
    </r>
    <r>
      <rPr>
        <b/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 xml:space="preserve"> баллов (в зависимости от объема выполненного задания)</t>
    </r>
  </si>
  <si>
    <t>++</t>
  </si>
  <si>
    <t>Допуск к зачету</t>
  </si>
  <si>
    <t xml:space="preserve"> за д/з1,2</t>
  </si>
  <si>
    <t>баллы за д/з1,2</t>
  </si>
  <si>
    <t xml:space="preserve">баллы за </t>
  </si>
  <si>
    <r>
      <t xml:space="preserve">среднее количество за КР: 45-50 баллов – 5, 40-44 баллов – 4, 20-39 баллов – 3; за 2 – -40 бал. (макс. </t>
    </r>
    <r>
      <rPr>
        <b/>
        <sz val="9"/>
        <color indexed="8"/>
        <rFont val="Times New Roman"/>
        <family val="1"/>
      </rPr>
      <t>250</t>
    </r>
    <r>
      <rPr>
        <sz val="9"/>
        <color indexed="8"/>
        <rFont val="Times New Roman"/>
        <family val="1"/>
      </rPr>
      <t xml:space="preserve"> баллов)</t>
    </r>
  </si>
  <si>
    <r>
      <t xml:space="preserve">Выполнение практических работ (ПР) – в оценке учитываются 8 ПР: за 5 – 50 бал.; за 4 – 40 бал.; за 3 – 30 бал.; за 2 – -40 бал.. Макс. кол-во </t>
    </r>
    <r>
      <rPr>
        <b/>
        <sz val="9"/>
        <rFont val="Arial Cyr"/>
        <family val="0"/>
      </rPr>
      <t>500</t>
    </r>
    <r>
      <rPr>
        <sz val="9"/>
        <rFont val="Arial Cyr"/>
        <family val="0"/>
      </rPr>
      <t xml:space="preserve"> балллов</t>
    </r>
  </si>
  <si>
    <r>
      <t xml:space="preserve">Дополнительные баллы за активность и д/з (за 5 - 45; за 4 - 35; за "+" - 25 баллов) Макс. - </t>
    </r>
    <r>
      <rPr>
        <sz val="9"/>
        <rFont val="Times New Roman"/>
        <family val="1"/>
      </rPr>
      <t xml:space="preserve"> баллов</t>
    </r>
  </si>
  <si>
    <t>за д/з3</t>
  </si>
  <si>
    <t>баллы за д/з3</t>
  </si>
  <si>
    <t>КР1 (т.1-3) оценка</t>
  </si>
  <si>
    <t>КР2 (т.4-6) оценка</t>
  </si>
  <si>
    <t>КР3 оценка (т.7-8)</t>
  </si>
  <si>
    <t>КР4 оценка (т.9)</t>
  </si>
  <si>
    <t>доп. оценки</t>
  </si>
  <si>
    <t>Рейтинг по маркетингу</t>
  </si>
  <si>
    <t>Студенты, набравшие мене …. баллов, считаются не аттестованными по дисциплине.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</si>
</sst>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9"/>
      <color indexed="20"/>
      <name val="Times New Roman"/>
      <family val="1"/>
    </font>
    <font>
      <b/>
      <sz val="10"/>
      <color indexed="20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7"/>
      <name val="Arial Cyr"/>
      <family val="0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0"/>
      <color indexed="18"/>
      <name val="Arial Cyr"/>
      <family val="0"/>
    </font>
    <font>
      <b/>
      <sz val="9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 shrinkToFit="1"/>
    </xf>
    <xf numFmtId="0" fontId="1" fillId="33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 shrinkToFi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1" fillId="0" borderId="0" xfId="0" applyFont="1" applyAlignment="1">
      <alignment/>
    </xf>
    <xf numFmtId="0" fontId="0" fillId="37" borderId="11" xfId="0" applyFill="1" applyBorder="1" applyAlignment="1">
      <alignment horizontal="center" wrapText="1"/>
    </xf>
    <xf numFmtId="0" fontId="12" fillId="38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2" fontId="15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39" borderId="12" xfId="0" applyFont="1" applyFill="1" applyBorder="1" applyAlignment="1">
      <alignment horizontal="center" wrapText="1"/>
    </xf>
    <xf numFmtId="0" fontId="15" fillId="40" borderId="11" xfId="0" applyFont="1" applyFill="1" applyBorder="1" applyAlignment="1">
      <alignment horizontal="center" wrapText="1"/>
    </xf>
    <xf numFmtId="0" fontId="15" fillId="4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/>
    </xf>
    <xf numFmtId="0" fontId="15" fillId="39" borderId="11" xfId="0" applyFont="1" applyFill="1" applyBorder="1" applyAlignment="1">
      <alignment horizontal="center" wrapText="1"/>
    </xf>
    <xf numFmtId="0" fontId="15" fillId="41" borderId="11" xfId="0" applyFont="1" applyFill="1" applyBorder="1" applyAlignment="1">
      <alignment horizontal="center" wrapText="1"/>
    </xf>
    <xf numFmtId="0" fontId="15" fillId="41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42" borderId="11" xfId="0" applyFont="1" applyFill="1" applyBorder="1" applyAlignment="1">
      <alignment horizontal="center" wrapText="1"/>
    </xf>
    <xf numFmtId="0" fontId="0" fillId="43" borderId="11" xfId="0" applyFill="1" applyBorder="1" applyAlignment="1">
      <alignment horizontal="center" wrapText="1"/>
    </xf>
    <xf numFmtId="0" fontId="5" fillId="42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0" fillId="0" borderId="13" xfId="0" applyBorder="1" applyAlignment="1" quotePrefix="1">
      <alignment horizontal="center" wrapText="1"/>
    </xf>
    <xf numFmtId="0" fontId="0" fillId="0" borderId="11" xfId="0" applyBorder="1" applyAlignment="1" quotePrefix="1">
      <alignment horizontal="center" wrapText="1"/>
    </xf>
    <xf numFmtId="0" fontId="0" fillId="44" borderId="11" xfId="0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wrapText="1" shrinkToFit="1"/>
    </xf>
    <xf numFmtId="0" fontId="20" fillId="0" borderId="0" xfId="0" applyFont="1" applyAlignment="1">
      <alignment wrapText="1" shrinkToFit="1"/>
    </xf>
    <xf numFmtId="0" fontId="20" fillId="0" borderId="18" xfId="0" applyFont="1" applyBorder="1" applyAlignment="1">
      <alignment wrapText="1" shrinkToFit="1"/>
    </xf>
    <xf numFmtId="0" fontId="13" fillId="0" borderId="16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wrapText="1" shrinkToFit="1"/>
    </xf>
    <xf numFmtId="0" fontId="20" fillId="0" borderId="0" xfId="0" applyFont="1" applyAlignment="1">
      <alignment horizontal="left" wrapText="1" shrinkToFit="1"/>
    </xf>
    <xf numFmtId="0" fontId="20" fillId="0" borderId="18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5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7"/>
  <sheetViews>
    <sheetView tabSelected="1" zoomScalePageLayoutView="0" workbookViewId="0" topLeftCell="A1">
      <selection activeCell="I13" sqref="I13"/>
    </sheetView>
  </sheetViews>
  <sheetFormatPr defaultColWidth="8.875" defaultRowHeight="12.75"/>
  <cols>
    <col min="1" max="1" width="3.875" style="1" customWidth="1"/>
    <col min="2" max="2" width="20.00390625" style="1" customWidth="1"/>
    <col min="3" max="3" width="5.25390625" style="1" customWidth="1"/>
    <col min="4" max="4" width="5.875" style="1" customWidth="1"/>
    <col min="5" max="5" width="8.875" style="1" customWidth="1"/>
    <col min="6" max="6" width="6.25390625" style="1" customWidth="1"/>
    <col min="7" max="7" width="7.875" style="1" customWidth="1"/>
    <col min="8" max="8" width="6.25390625" style="1" customWidth="1"/>
    <col min="9" max="18" width="6.125" style="1" customWidth="1"/>
    <col min="19" max="19" width="8.75390625" style="1" customWidth="1"/>
    <col min="20" max="20" width="9.75390625" style="1" customWidth="1"/>
    <col min="21" max="21" width="3.75390625" style="1" customWidth="1"/>
    <col min="22" max="22" width="7.375" style="1" customWidth="1"/>
    <col min="23" max="23" width="7.25390625" style="1" customWidth="1"/>
    <col min="24" max="32" width="2.75390625" style="1" customWidth="1"/>
    <col min="33" max="33" width="2.875" style="1" customWidth="1"/>
    <col min="34" max="35" width="8.875" style="1" customWidth="1"/>
    <col min="36" max="39" width="4.875" style="1" customWidth="1"/>
    <col min="40" max="40" width="5.375" style="1" customWidth="1"/>
    <col min="41" max="41" width="5.625" style="1" customWidth="1"/>
    <col min="42" max="43" width="5.375" style="1" customWidth="1"/>
    <col min="44" max="44" width="4.875" style="1" customWidth="1"/>
    <col min="45" max="46" width="4.25390625" style="1" customWidth="1"/>
    <col min="47" max="47" width="3.875" style="1" customWidth="1"/>
    <col min="48" max="16384" width="8.875" style="1" customWidth="1"/>
  </cols>
  <sheetData>
    <row r="1" spans="1:23" ht="15">
      <c r="A1" s="99" t="s">
        <v>100</v>
      </c>
      <c r="B1" s="99"/>
      <c r="C1" s="99"/>
      <c r="D1" s="99"/>
      <c r="E1" s="68"/>
      <c r="F1" s="68"/>
      <c r="G1" s="100" t="s">
        <v>57</v>
      </c>
      <c r="H1" s="100"/>
      <c r="I1" s="100"/>
      <c r="J1" s="100" t="s">
        <v>58</v>
      </c>
      <c r="K1" s="100"/>
      <c r="L1" s="100"/>
      <c r="M1" s="100"/>
      <c r="N1" s="101" t="s">
        <v>101</v>
      </c>
      <c r="O1" s="101"/>
      <c r="P1" s="101"/>
      <c r="Q1" s="101"/>
      <c r="R1" s="101"/>
      <c r="S1" s="101"/>
      <c r="T1" s="101"/>
      <c r="U1" s="69"/>
      <c r="V1" s="27"/>
      <c r="W1" s="25" t="s">
        <v>59</v>
      </c>
    </row>
    <row r="2" spans="1:23" ht="15">
      <c r="A2" s="67"/>
      <c r="B2" s="67"/>
      <c r="C2" s="67"/>
      <c r="D2" s="67"/>
      <c r="E2" s="68"/>
      <c r="F2" s="68"/>
      <c r="G2" s="68"/>
      <c r="H2"/>
      <c r="I2" s="28">
        <v>5</v>
      </c>
      <c r="J2" s="100"/>
      <c r="K2" s="100"/>
      <c r="L2" s="100"/>
      <c r="M2" s="100"/>
      <c r="N2" s="101"/>
      <c r="O2" s="101"/>
      <c r="P2" s="101"/>
      <c r="Q2" s="101"/>
      <c r="R2" s="101"/>
      <c r="S2" s="101"/>
      <c r="T2" s="101"/>
      <c r="U2" s="69"/>
      <c r="V2" s="29"/>
      <c r="W2" s="25" t="s">
        <v>60</v>
      </c>
    </row>
    <row r="3" spans="1:23" ht="15.75" customHeight="1">
      <c r="A3" s="67"/>
      <c r="B3" s="67"/>
      <c r="C3" s="67"/>
      <c r="D3" s="67"/>
      <c r="E3" s="68"/>
      <c r="F3" s="68"/>
      <c r="G3" s="68"/>
      <c r="H3"/>
      <c r="I3" s="28">
        <v>4</v>
      </c>
      <c r="J3" s="100"/>
      <c r="K3" s="100"/>
      <c r="L3" s="100"/>
      <c r="M3" s="100"/>
      <c r="N3" s="102" t="s">
        <v>61</v>
      </c>
      <c r="O3" s="102"/>
      <c r="P3" s="102"/>
      <c r="Q3" s="102"/>
      <c r="R3" s="102"/>
      <c r="S3" s="102"/>
      <c r="T3" s="102"/>
      <c r="U3" s="70"/>
      <c r="V3" s="31"/>
      <c r="W3" s="25" t="s">
        <v>62</v>
      </c>
    </row>
    <row r="4" spans="1:23" ht="15">
      <c r="A4" s="67"/>
      <c r="B4" s="104" t="s">
        <v>6</v>
      </c>
      <c r="C4" s="104"/>
      <c r="D4" s="104"/>
      <c r="E4" s="104"/>
      <c r="F4" s="104"/>
      <c r="G4" s="68"/>
      <c r="H4"/>
      <c r="I4" s="28">
        <v>3</v>
      </c>
      <c r="J4" s="100"/>
      <c r="K4" s="100"/>
      <c r="L4" s="100"/>
      <c r="M4" s="100"/>
      <c r="N4" s="102"/>
      <c r="O4" s="102"/>
      <c r="P4" s="102"/>
      <c r="Q4" s="102"/>
      <c r="R4" s="102"/>
      <c r="S4" s="102"/>
      <c r="T4" s="102"/>
      <c r="U4" s="70"/>
      <c r="V4" s="32"/>
      <c r="W4" s="25" t="s">
        <v>64</v>
      </c>
    </row>
    <row r="5" spans="2:21" ht="13.5" customHeight="1">
      <c r="B5" s="105"/>
      <c r="C5" s="105"/>
      <c r="D5" s="105"/>
      <c r="E5" s="105"/>
      <c r="F5" s="105"/>
      <c r="G5" s="1">
        <v>27</v>
      </c>
      <c r="N5" s="103"/>
      <c r="O5" s="103"/>
      <c r="P5" s="103"/>
      <c r="Q5" s="103"/>
      <c r="R5" s="103"/>
      <c r="S5" s="103"/>
      <c r="T5" s="103"/>
      <c r="U5" s="71"/>
    </row>
    <row r="6" spans="1:47" ht="10.5" customHeight="1">
      <c r="A6" s="85" t="s">
        <v>1</v>
      </c>
      <c r="B6" s="88" t="s">
        <v>80</v>
      </c>
      <c r="C6" s="91" t="s">
        <v>73</v>
      </c>
      <c r="D6" s="92"/>
      <c r="E6" s="92"/>
      <c r="F6" s="92"/>
      <c r="G6" s="92"/>
      <c r="H6" s="93"/>
      <c r="I6" s="91" t="s">
        <v>7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97" t="s">
        <v>91</v>
      </c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84" t="s">
        <v>92</v>
      </c>
      <c r="AK6" s="84"/>
      <c r="AL6" s="84"/>
      <c r="AM6" s="84"/>
      <c r="AN6" s="84"/>
      <c r="AO6" s="84"/>
      <c r="AP6" s="84"/>
      <c r="AQ6" s="84"/>
      <c r="AR6" s="72" t="s">
        <v>29</v>
      </c>
      <c r="AS6" s="72" t="s">
        <v>30</v>
      </c>
      <c r="AT6" s="75" t="s">
        <v>86</v>
      </c>
      <c r="AU6" s="75" t="s">
        <v>33</v>
      </c>
    </row>
    <row r="7" spans="1:47" ht="50.25" customHeight="1">
      <c r="A7" s="86"/>
      <c r="B7" s="89"/>
      <c r="C7" s="94"/>
      <c r="D7" s="95"/>
      <c r="E7" s="95"/>
      <c r="F7" s="95"/>
      <c r="G7" s="95"/>
      <c r="H7" s="96"/>
      <c r="I7" s="78" t="s">
        <v>90</v>
      </c>
      <c r="J7" s="98"/>
      <c r="K7" s="98"/>
      <c r="L7" s="98"/>
      <c r="M7" s="98"/>
      <c r="N7" s="98"/>
      <c r="O7" s="98"/>
      <c r="P7" s="98"/>
      <c r="Q7" s="98"/>
      <c r="R7" s="79"/>
      <c r="S7" s="78" t="s">
        <v>84</v>
      </c>
      <c r="T7" s="79"/>
      <c r="U7" s="53"/>
      <c r="V7" s="80" t="s">
        <v>15</v>
      </c>
      <c r="W7" s="82" t="s">
        <v>14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84"/>
      <c r="AK7" s="84"/>
      <c r="AL7" s="84"/>
      <c r="AM7" s="84"/>
      <c r="AN7" s="84"/>
      <c r="AO7" s="84"/>
      <c r="AP7" s="84"/>
      <c r="AQ7" s="84"/>
      <c r="AR7" s="73"/>
      <c r="AS7" s="73"/>
      <c r="AT7" s="76"/>
      <c r="AU7" s="76"/>
    </row>
    <row r="8" spans="1:47" ht="33.75" customHeight="1">
      <c r="A8" s="87"/>
      <c r="B8" s="90"/>
      <c r="C8" s="3" t="s">
        <v>2</v>
      </c>
      <c r="D8" s="3" t="s">
        <v>4</v>
      </c>
      <c r="E8" s="3" t="s">
        <v>5</v>
      </c>
      <c r="F8" s="5" t="s">
        <v>12</v>
      </c>
      <c r="G8" s="3" t="s">
        <v>3</v>
      </c>
      <c r="H8" s="6" t="s">
        <v>16</v>
      </c>
      <c r="I8" s="3" t="s">
        <v>95</v>
      </c>
      <c r="J8" s="54" t="s">
        <v>96</v>
      </c>
      <c r="K8" s="54" t="s">
        <v>97</v>
      </c>
      <c r="L8" s="3" t="s">
        <v>98</v>
      </c>
      <c r="M8" s="3" t="s">
        <v>81</v>
      </c>
      <c r="N8" s="5" t="s">
        <v>11</v>
      </c>
      <c r="O8" s="5" t="s">
        <v>10</v>
      </c>
      <c r="P8" s="5" t="s">
        <v>55</v>
      </c>
      <c r="Q8" s="5" t="s">
        <v>82</v>
      </c>
      <c r="R8" s="5" t="s">
        <v>83</v>
      </c>
      <c r="S8" s="3" t="s">
        <v>13</v>
      </c>
      <c r="T8" s="5" t="s">
        <v>12</v>
      </c>
      <c r="U8" s="64"/>
      <c r="V8" s="81"/>
      <c r="W8" s="83"/>
      <c r="X8" s="4">
        <v>1</v>
      </c>
      <c r="Y8" s="4">
        <v>2</v>
      </c>
      <c r="Z8" s="4">
        <v>3</v>
      </c>
      <c r="AA8" s="4">
        <v>4</v>
      </c>
      <c r="AB8" s="4">
        <v>5</v>
      </c>
      <c r="AC8" s="4">
        <v>6</v>
      </c>
      <c r="AD8" s="4">
        <v>7</v>
      </c>
      <c r="AE8" s="4">
        <v>8</v>
      </c>
      <c r="AF8" s="4">
        <v>9</v>
      </c>
      <c r="AG8" s="4">
        <v>10</v>
      </c>
      <c r="AH8" s="7" t="s">
        <v>18</v>
      </c>
      <c r="AI8" s="6" t="s">
        <v>19</v>
      </c>
      <c r="AJ8" s="8" t="s">
        <v>87</v>
      </c>
      <c r="AK8" s="8" t="s">
        <v>93</v>
      </c>
      <c r="AL8" s="8"/>
      <c r="AM8" s="8" t="s">
        <v>99</v>
      </c>
      <c r="AN8" s="6" t="s">
        <v>88</v>
      </c>
      <c r="AO8" s="6" t="s">
        <v>94</v>
      </c>
      <c r="AP8" s="6" t="s">
        <v>89</v>
      </c>
      <c r="AQ8" s="6" t="s">
        <v>89</v>
      </c>
      <c r="AR8" s="74"/>
      <c r="AS8" s="74"/>
      <c r="AT8" s="77"/>
      <c r="AU8" s="77"/>
    </row>
    <row r="9" spans="1:51" ht="14.25">
      <c r="A9" s="15">
        <v>1</v>
      </c>
      <c r="B9" s="2" t="s">
        <v>37</v>
      </c>
      <c r="C9" s="16">
        <v>2</v>
      </c>
      <c r="D9" s="9">
        <v>10</v>
      </c>
      <c r="E9" s="9">
        <f>$G$5-D9</f>
        <v>17</v>
      </c>
      <c r="F9" s="55">
        <f>E9*5</f>
        <v>85</v>
      </c>
      <c r="G9" s="56">
        <f>C9*(-2)</f>
        <v>-4</v>
      </c>
      <c r="H9" s="58">
        <f>SUM(F9:G9)</f>
        <v>81</v>
      </c>
      <c r="I9" s="63">
        <v>0</v>
      </c>
      <c r="J9" s="52">
        <v>3</v>
      </c>
      <c r="K9" s="63">
        <v>2</v>
      </c>
      <c r="L9" s="52"/>
      <c r="M9" s="52"/>
      <c r="N9" s="55">
        <v>0</v>
      </c>
      <c r="O9" s="55">
        <v>25</v>
      </c>
      <c r="P9" s="55">
        <v>-40</v>
      </c>
      <c r="Q9" s="55"/>
      <c r="R9" s="55"/>
      <c r="S9" s="51"/>
      <c r="T9" s="57"/>
      <c r="U9" s="15">
        <v>1</v>
      </c>
      <c r="V9" s="18">
        <f>AVERAGE(I9:M9,S9)</f>
        <v>1.6666666666666667</v>
      </c>
      <c r="W9" s="58">
        <f>SUM(N9:R9,T9)</f>
        <v>-15</v>
      </c>
      <c r="X9" s="52">
        <v>4</v>
      </c>
      <c r="Y9" s="52">
        <v>4</v>
      </c>
      <c r="Z9" s="36">
        <v>4</v>
      </c>
      <c r="AA9" s="52">
        <v>3</v>
      </c>
      <c r="AB9" s="52">
        <v>3</v>
      </c>
      <c r="AC9" s="52">
        <v>3</v>
      </c>
      <c r="AD9" s="52">
        <v>3</v>
      </c>
      <c r="AE9" s="52">
        <v>5</v>
      </c>
      <c r="AF9" s="52"/>
      <c r="AG9" s="52"/>
      <c r="AH9" s="11">
        <f aca="true" t="shared" si="0" ref="AH9:AH27">AVERAGE(X9:AG9)</f>
        <v>3.625</v>
      </c>
      <c r="AI9" s="59">
        <f>(SUM(X9:AG9)*10)</f>
        <v>290</v>
      </c>
      <c r="AJ9" s="16"/>
      <c r="AK9" s="9"/>
      <c r="AL9" s="9"/>
      <c r="AM9" s="9"/>
      <c r="AN9" s="12"/>
      <c r="AO9" s="65"/>
      <c r="AP9" s="65"/>
      <c r="AQ9" s="12"/>
      <c r="AR9" s="19">
        <f aca="true" t="shared" si="1" ref="AR9:AR27">SUM(H9,W9,AI9,AQ9)</f>
        <v>356</v>
      </c>
      <c r="AS9" s="60"/>
      <c r="AT9" s="60"/>
      <c r="AU9" s="43"/>
      <c r="AV9" s="44"/>
      <c r="AW9" s="45"/>
      <c r="AX9" s="45"/>
      <c r="AY9" s="45"/>
    </row>
    <row r="10" spans="1:51" ht="15">
      <c r="A10" s="15">
        <v>2</v>
      </c>
      <c r="B10" s="2" t="s">
        <v>38</v>
      </c>
      <c r="C10" s="16">
        <v>1</v>
      </c>
      <c r="D10" s="9">
        <v>19</v>
      </c>
      <c r="E10" s="9">
        <f aca="true" t="shared" si="2" ref="E10:E27">$G$5-D10</f>
        <v>8</v>
      </c>
      <c r="F10" s="55">
        <f aca="true" t="shared" si="3" ref="F10:F27">E10*5</f>
        <v>40</v>
      </c>
      <c r="G10" s="56">
        <f aca="true" t="shared" si="4" ref="G10:G27">C10*(-2)</f>
        <v>-2</v>
      </c>
      <c r="H10" s="58">
        <f aca="true" t="shared" si="5" ref="H10:H27">SUM(F10:G10)</f>
        <v>38</v>
      </c>
      <c r="I10" s="63">
        <v>0</v>
      </c>
      <c r="J10" s="63">
        <v>0</v>
      </c>
      <c r="K10" s="63">
        <v>0</v>
      </c>
      <c r="L10" s="52"/>
      <c r="M10" s="52"/>
      <c r="N10" s="55">
        <v>0</v>
      </c>
      <c r="O10" s="55">
        <v>0</v>
      </c>
      <c r="P10" s="55">
        <v>0</v>
      </c>
      <c r="Q10" s="55"/>
      <c r="R10" s="55"/>
      <c r="S10" s="51"/>
      <c r="T10" s="57"/>
      <c r="U10" s="15">
        <v>2</v>
      </c>
      <c r="V10" s="18">
        <f aca="true" t="shared" si="6" ref="V10:V27">AVERAGE(I10:M10,S10)</f>
        <v>0</v>
      </c>
      <c r="W10" s="58">
        <f aca="true" t="shared" si="7" ref="W10:W27">SUM(N10:R10,T10)</f>
        <v>0</v>
      </c>
      <c r="X10" s="52">
        <v>4</v>
      </c>
      <c r="Y10" s="52">
        <v>3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52"/>
      <c r="AG10" s="52"/>
      <c r="AH10" s="11">
        <f t="shared" si="0"/>
        <v>0.875</v>
      </c>
      <c r="AI10" s="59">
        <f aca="true" t="shared" si="8" ref="AI10:AI27">(SUM(X10:AG10)*10)</f>
        <v>70</v>
      </c>
      <c r="AJ10" s="16" t="s">
        <v>17</v>
      </c>
      <c r="AK10" s="9"/>
      <c r="AL10" s="9"/>
      <c r="AM10" s="9"/>
      <c r="AN10" s="12">
        <v>25</v>
      </c>
      <c r="AO10" s="65"/>
      <c r="AP10" s="65"/>
      <c r="AQ10" s="12"/>
      <c r="AR10" s="19">
        <f t="shared" si="1"/>
        <v>108</v>
      </c>
      <c r="AS10" s="60"/>
      <c r="AT10" s="60"/>
      <c r="AU10" s="43"/>
      <c r="AV10" s="46"/>
      <c r="AW10" s="47"/>
      <c r="AX10" s="47"/>
      <c r="AY10" s="47"/>
    </row>
    <row r="11" spans="1:51" ht="15">
      <c r="A11" s="15">
        <v>3</v>
      </c>
      <c r="B11" s="2" t="s">
        <v>39</v>
      </c>
      <c r="C11" s="16">
        <v>1</v>
      </c>
      <c r="D11" s="9">
        <v>7</v>
      </c>
      <c r="E11" s="9">
        <f t="shared" si="2"/>
        <v>20</v>
      </c>
      <c r="F11" s="55">
        <f t="shared" si="3"/>
        <v>100</v>
      </c>
      <c r="G11" s="56">
        <f t="shared" si="4"/>
        <v>-2</v>
      </c>
      <c r="H11" s="58">
        <f t="shared" si="5"/>
        <v>98</v>
      </c>
      <c r="I11" s="52">
        <v>3</v>
      </c>
      <c r="J11" s="52">
        <v>4</v>
      </c>
      <c r="K11" s="52">
        <v>3</v>
      </c>
      <c r="L11" s="52"/>
      <c r="M11" s="52"/>
      <c r="N11" s="55">
        <v>20</v>
      </c>
      <c r="O11" s="55">
        <v>35</v>
      </c>
      <c r="P11" s="55">
        <v>30</v>
      </c>
      <c r="Q11" s="55"/>
      <c r="R11" s="55"/>
      <c r="S11" s="51"/>
      <c r="T11" s="57"/>
      <c r="U11" s="15">
        <v>3</v>
      </c>
      <c r="V11" s="18">
        <f t="shared" si="6"/>
        <v>3.3333333333333335</v>
      </c>
      <c r="W11" s="58">
        <f t="shared" si="7"/>
        <v>85</v>
      </c>
      <c r="X11" s="52">
        <v>5</v>
      </c>
      <c r="Y11" s="52">
        <v>4</v>
      </c>
      <c r="Z11" s="52">
        <v>4</v>
      </c>
      <c r="AA11" s="52">
        <v>4</v>
      </c>
      <c r="AB11" s="52">
        <v>4</v>
      </c>
      <c r="AC11" s="52">
        <v>4</v>
      </c>
      <c r="AD11" s="36">
        <v>3</v>
      </c>
      <c r="AE11" s="36">
        <v>4</v>
      </c>
      <c r="AF11" s="52"/>
      <c r="AG11" s="52"/>
      <c r="AH11" s="11">
        <f t="shared" si="0"/>
        <v>4</v>
      </c>
      <c r="AI11" s="59">
        <f t="shared" si="8"/>
        <v>320</v>
      </c>
      <c r="AJ11" s="16" t="s">
        <v>34</v>
      </c>
      <c r="AK11" s="9"/>
      <c r="AL11" s="9"/>
      <c r="AM11" s="9"/>
      <c r="AN11" s="12">
        <v>-25</v>
      </c>
      <c r="AO11" s="65"/>
      <c r="AP11" s="65"/>
      <c r="AQ11" s="12"/>
      <c r="AR11" s="19">
        <f t="shared" si="1"/>
        <v>503</v>
      </c>
      <c r="AS11" s="60"/>
      <c r="AT11" s="60"/>
      <c r="AU11" s="43"/>
      <c r="AV11" s="46"/>
      <c r="AW11" s="47"/>
      <c r="AX11" s="47"/>
      <c r="AY11" s="47"/>
    </row>
    <row r="12" spans="1:51" ht="15">
      <c r="A12" s="15">
        <v>4</v>
      </c>
      <c r="B12" s="2" t="s">
        <v>71</v>
      </c>
      <c r="C12" s="16">
        <v>4</v>
      </c>
      <c r="D12" s="9">
        <v>5</v>
      </c>
      <c r="E12" s="9">
        <f t="shared" si="2"/>
        <v>22</v>
      </c>
      <c r="F12" s="55">
        <f t="shared" si="3"/>
        <v>110</v>
      </c>
      <c r="G12" s="56">
        <f t="shared" si="4"/>
        <v>-8</v>
      </c>
      <c r="H12" s="58">
        <f t="shared" si="5"/>
        <v>102</v>
      </c>
      <c r="I12" s="36">
        <v>5</v>
      </c>
      <c r="J12" s="36">
        <v>5</v>
      </c>
      <c r="K12" s="36">
        <v>5</v>
      </c>
      <c r="L12" s="52"/>
      <c r="M12" s="52"/>
      <c r="N12" s="55">
        <v>50</v>
      </c>
      <c r="O12" s="55">
        <v>48</v>
      </c>
      <c r="P12" s="55">
        <v>48</v>
      </c>
      <c r="Q12" s="55"/>
      <c r="R12" s="55"/>
      <c r="S12" s="51"/>
      <c r="T12" s="57"/>
      <c r="U12" s="15">
        <v>4</v>
      </c>
      <c r="V12" s="18">
        <f t="shared" si="6"/>
        <v>5</v>
      </c>
      <c r="W12" s="58">
        <f t="shared" si="7"/>
        <v>146</v>
      </c>
      <c r="X12" s="52">
        <v>5</v>
      </c>
      <c r="Y12" s="52">
        <v>5</v>
      </c>
      <c r="Z12" s="36">
        <v>5</v>
      </c>
      <c r="AA12" s="52">
        <v>4</v>
      </c>
      <c r="AB12" s="52">
        <v>4</v>
      </c>
      <c r="AC12" s="52">
        <v>4</v>
      </c>
      <c r="AD12" s="52"/>
      <c r="AE12" s="52"/>
      <c r="AF12" s="52"/>
      <c r="AG12" s="52"/>
      <c r="AH12" s="11">
        <f t="shared" si="0"/>
        <v>4.5</v>
      </c>
      <c r="AI12" s="59">
        <f t="shared" si="8"/>
        <v>270</v>
      </c>
      <c r="AJ12" s="16" t="s">
        <v>17</v>
      </c>
      <c r="AK12" s="9"/>
      <c r="AL12" s="9"/>
      <c r="AM12" s="9">
        <v>5</v>
      </c>
      <c r="AN12" s="12">
        <v>25</v>
      </c>
      <c r="AO12" s="65"/>
      <c r="AP12" s="65"/>
      <c r="AQ12" s="12">
        <v>45</v>
      </c>
      <c r="AR12" s="19">
        <f t="shared" si="1"/>
        <v>563</v>
      </c>
      <c r="AS12" s="60"/>
      <c r="AT12" s="60"/>
      <c r="AU12" s="43"/>
      <c r="AV12" s="46"/>
      <c r="AW12" s="47"/>
      <c r="AX12" s="47"/>
      <c r="AY12" s="47"/>
    </row>
    <row r="13" spans="1:47" ht="12.75">
      <c r="A13" s="15">
        <v>5</v>
      </c>
      <c r="B13" s="2" t="s">
        <v>40</v>
      </c>
      <c r="C13" s="16">
        <v>1</v>
      </c>
      <c r="D13" s="9">
        <v>1</v>
      </c>
      <c r="E13" s="9">
        <f t="shared" si="2"/>
        <v>26</v>
      </c>
      <c r="F13" s="55">
        <f t="shared" si="3"/>
        <v>130</v>
      </c>
      <c r="G13" s="56">
        <f t="shared" si="4"/>
        <v>-2</v>
      </c>
      <c r="H13" s="58">
        <f t="shared" si="5"/>
        <v>128</v>
      </c>
      <c r="I13" s="52">
        <v>4</v>
      </c>
      <c r="J13" s="52">
        <v>4</v>
      </c>
      <c r="K13" s="52">
        <v>3</v>
      </c>
      <c r="L13" s="52">
        <v>5</v>
      </c>
      <c r="M13" s="52"/>
      <c r="N13" s="55">
        <v>40</v>
      </c>
      <c r="O13" s="55">
        <v>40</v>
      </c>
      <c r="P13" s="55">
        <v>25</v>
      </c>
      <c r="Q13" s="55">
        <v>50</v>
      </c>
      <c r="R13" s="55"/>
      <c r="S13" s="51"/>
      <c r="T13" s="57"/>
      <c r="U13" s="15">
        <v>5</v>
      </c>
      <c r="V13" s="18">
        <f t="shared" si="6"/>
        <v>4</v>
      </c>
      <c r="W13" s="58">
        <f t="shared" si="7"/>
        <v>155</v>
      </c>
      <c r="X13" s="52">
        <v>4</v>
      </c>
      <c r="Y13" s="52">
        <v>4</v>
      </c>
      <c r="Z13" s="52">
        <v>4</v>
      </c>
      <c r="AA13" s="52">
        <v>4</v>
      </c>
      <c r="AB13" s="52">
        <v>4</v>
      </c>
      <c r="AC13" s="52">
        <v>4</v>
      </c>
      <c r="AD13" s="52"/>
      <c r="AE13" s="52"/>
      <c r="AF13" s="52"/>
      <c r="AG13" s="52"/>
      <c r="AH13" s="11">
        <f t="shared" si="0"/>
        <v>4</v>
      </c>
      <c r="AI13" s="59">
        <f t="shared" si="8"/>
        <v>240</v>
      </c>
      <c r="AJ13" s="61" t="s">
        <v>85</v>
      </c>
      <c r="AK13" s="62"/>
      <c r="AL13" s="62"/>
      <c r="AM13" s="62">
        <v>5</v>
      </c>
      <c r="AN13" s="12">
        <v>50</v>
      </c>
      <c r="AO13" s="66"/>
      <c r="AP13" s="66"/>
      <c r="AQ13" s="12">
        <v>45</v>
      </c>
      <c r="AR13" s="19">
        <f t="shared" si="1"/>
        <v>568</v>
      </c>
      <c r="AS13" s="60"/>
      <c r="AT13" s="60"/>
      <c r="AU13" s="43"/>
    </row>
    <row r="14" spans="1:47" ht="12.75">
      <c r="A14" s="15">
        <v>6</v>
      </c>
      <c r="B14" s="2" t="s">
        <v>41</v>
      </c>
      <c r="C14" s="16"/>
      <c r="D14" s="9">
        <v>13</v>
      </c>
      <c r="E14" s="9">
        <f t="shared" si="2"/>
        <v>14</v>
      </c>
      <c r="F14" s="55">
        <f t="shared" si="3"/>
        <v>70</v>
      </c>
      <c r="G14" s="56">
        <f t="shared" si="4"/>
        <v>0</v>
      </c>
      <c r="H14" s="58">
        <f t="shared" si="5"/>
        <v>70</v>
      </c>
      <c r="I14" s="63">
        <v>0</v>
      </c>
      <c r="J14" s="52">
        <v>4</v>
      </c>
      <c r="K14" s="52">
        <v>4</v>
      </c>
      <c r="L14" s="52"/>
      <c r="M14" s="52"/>
      <c r="N14" s="55">
        <v>0</v>
      </c>
      <c r="O14" s="55">
        <v>40</v>
      </c>
      <c r="P14" s="55">
        <v>39</v>
      </c>
      <c r="Q14" s="55"/>
      <c r="R14" s="55"/>
      <c r="S14" s="51"/>
      <c r="T14" s="57"/>
      <c r="U14" s="15">
        <v>6</v>
      </c>
      <c r="V14" s="18">
        <f t="shared" si="6"/>
        <v>2.6666666666666665</v>
      </c>
      <c r="W14" s="58">
        <f t="shared" si="7"/>
        <v>79</v>
      </c>
      <c r="X14" s="52">
        <v>4</v>
      </c>
      <c r="Y14" s="52">
        <v>3</v>
      </c>
      <c r="Z14" s="52">
        <v>4</v>
      </c>
      <c r="AA14" s="52">
        <v>3</v>
      </c>
      <c r="AB14" s="52">
        <v>5</v>
      </c>
      <c r="AC14" s="36">
        <v>3</v>
      </c>
      <c r="AD14" s="36">
        <v>4</v>
      </c>
      <c r="AE14" s="36">
        <v>3</v>
      </c>
      <c r="AF14" s="52"/>
      <c r="AG14" s="52"/>
      <c r="AH14" s="11">
        <f t="shared" si="0"/>
        <v>3.625</v>
      </c>
      <c r="AI14" s="59">
        <f t="shared" si="8"/>
        <v>290</v>
      </c>
      <c r="AJ14" s="16"/>
      <c r="AK14" s="9"/>
      <c r="AL14" s="9"/>
      <c r="AM14" s="9"/>
      <c r="AN14" s="12"/>
      <c r="AO14" s="65"/>
      <c r="AP14" s="65"/>
      <c r="AQ14" s="12"/>
      <c r="AR14" s="19">
        <f t="shared" si="1"/>
        <v>439</v>
      </c>
      <c r="AS14" s="60"/>
      <c r="AT14" s="60"/>
      <c r="AU14" s="43"/>
    </row>
    <row r="15" spans="1:47" ht="12.75">
      <c r="A15" s="15">
        <v>7</v>
      </c>
      <c r="B15" s="2" t="s">
        <v>42</v>
      </c>
      <c r="C15" s="16">
        <v>3</v>
      </c>
      <c r="D15" s="9">
        <v>14</v>
      </c>
      <c r="E15" s="9">
        <f t="shared" si="2"/>
        <v>13</v>
      </c>
      <c r="F15" s="55">
        <f t="shared" si="3"/>
        <v>65</v>
      </c>
      <c r="G15" s="56">
        <f t="shared" si="4"/>
        <v>-6</v>
      </c>
      <c r="H15" s="58">
        <f t="shared" si="5"/>
        <v>59</v>
      </c>
      <c r="I15" s="52">
        <v>3</v>
      </c>
      <c r="J15" s="63">
        <v>0</v>
      </c>
      <c r="K15" s="63">
        <v>0</v>
      </c>
      <c r="L15" s="52"/>
      <c r="M15" s="52"/>
      <c r="N15" s="55">
        <v>30</v>
      </c>
      <c r="O15" s="55">
        <v>0</v>
      </c>
      <c r="P15" s="55">
        <v>0</v>
      </c>
      <c r="Q15" s="55"/>
      <c r="R15" s="55"/>
      <c r="S15" s="51"/>
      <c r="T15" s="57"/>
      <c r="U15" s="15">
        <v>7</v>
      </c>
      <c r="V15" s="18">
        <f t="shared" si="6"/>
        <v>1</v>
      </c>
      <c r="W15" s="58">
        <f t="shared" si="7"/>
        <v>30</v>
      </c>
      <c r="X15" s="52">
        <v>4</v>
      </c>
      <c r="Y15" s="52">
        <v>3</v>
      </c>
      <c r="Z15" s="63">
        <v>0</v>
      </c>
      <c r="AA15" s="52">
        <v>3</v>
      </c>
      <c r="AB15" s="52">
        <v>3</v>
      </c>
      <c r="AC15" s="52">
        <v>4</v>
      </c>
      <c r="AD15" s="63">
        <v>0</v>
      </c>
      <c r="AE15" s="63">
        <v>0</v>
      </c>
      <c r="AF15" s="52"/>
      <c r="AG15" s="52"/>
      <c r="AH15" s="11">
        <f t="shared" si="0"/>
        <v>2.125</v>
      </c>
      <c r="AI15" s="59">
        <f t="shared" si="8"/>
        <v>170</v>
      </c>
      <c r="AJ15" s="16" t="s">
        <v>17</v>
      </c>
      <c r="AK15" s="9"/>
      <c r="AL15" s="9"/>
      <c r="AM15" s="9"/>
      <c r="AN15" s="12">
        <v>25</v>
      </c>
      <c r="AO15" s="65"/>
      <c r="AP15" s="65"/>
      <c r="AQ15" s="12"/>
      <c r="AR15" s="19">
        <f t="shared" si="1"/>
        <v>259</v>
      </c>
      <c r="AS15" s="60"/>
      <c r="AT15" s="60"/>
      <c r="AU15" s="43"/>
    </row>
    <row r="16" spans="1:47" ht="12.75">
      <c r="A16" s="15">
        <v>8</v>
      </c>
      <c r="B16" s="2" t="s">
        <v>43</v>
      </c>
      <c r="C16" s="16"/>
      <c r="D16" s="9">
        <v>9</v>
      </c>
      <c r="E16" s="9">
        <f t="shared" si="2"/>
        <v>18</v>
      </c>
      <c r="F16" s="55">
        <f t="shared" si="3"/>
        <v>90</v>
      </c>
      <c r="G16" s="56">
        <f t="shared" si="4"/>
        <v>0</v>
      </c>
      <c r="H16" s="58">
        <f t="shared" si="5"/>
        <v>90</v>
      </c>
      <c r="I16" s="52">
        <v>3</v>
      </c>
      <c r="J16" s="63">
        <v>2</v>
      </c>
      <c r="K16" s="63">
        <v>2</v>
      </c>
      <c r="L16" s="52"/>
      <c r="M16" s="52"/>
      <c r="N16" s="55">
        <v>30</v>
      </c>
      <c r="O16" s="55">
        <v>-40</v>
      </c>
      <c r="P16" s="55">
        <v>-40</v>
      </c>
      <c r="Q16" s="55"/>
      <c r="R16" s="55"/>
      <c r="S16" s="51"/>
      <c r="T16" s="57"/>
      <c r="U16" s="15">
        <v>8</v>
      </c>
      <c r="V16" s="18">
        <f t="shared" si="6"/>
        <v>2.3333333333333335</v>
      </c>
      <c r="W16" s="58">
        <f t="shared" si="7"/>
        <v>-50</v>
      </c>
      <c r="X16" s="52">
        <v>4</v>
      </c>
      <c r="Y16" s="52">
        <v>3</v>
      </c>
      <c r="Z16" s="36">
        <v>4</v>
      </c>
      <c r="AA16" s="52">
        <v>3</v>
      </c>
      <c r="AB16" s="52">
        <v>2</v>
      </c>
      <c r="AC16" s="52">
        <v>3</v>
      </c>
      <c r="AD16" s="52">
        <v>3</v>
      </c>
      <c r="AE16" s="52">
        <v>4</v>
      </c>
      <c r="AF16" s="52"/>
      <c r="AG16" s="52"/>
      <c r="AH16" s="11">
        <f t="shared" si="0"/>
        <v>3.25</v>
      </c>
      <c r="AI16" s="59">
        <f t="shared" si="8"/>
        <v>260</v>
      </c>
      <c r="AJ16" s="16" t="s">
        <v>17</v>
      </c>
      <c r="AK16" s="9"/>
      <c r="AL16" s="9"/>
      <c r="AM16" s="9"/>
      <c r="AN16" s="12">
        <v>25</v>
      </c>
      <c r="AO16" s="65"/>
      <c r="AP16" s="65"/>
      <c r="AQ16" s="12"/>
      <c r="AR16" s="19">
        <f t="shared" si="1"/>
        <v>300</v>
      </c>
      <c r="AS16" s="60"/>
      <c r="AT16" s="60"/>
      <c r="AU16" s="43"/>
    </row>
    <row r="17" spans="1:47" ht="12.75">
      <c r="A17" s="15">
        <v>9</v>
      </c>
      <c r="B17" s="2" t="s">
        <v>44</v>
      </c>
      <c r="C17" s="16">
        <v>1</v>
      </c>
      <c r="D17" s="9">
        <v>5</v>
      </c>
      <c r="E17" s="9">
        <f t="shared" si="2"/>
        <v>22</v>
      </c>
      <c r="F17" s="55">
        <f t="shared" si="3"/>
        <v>110</v>
      </c>
      <c r="G17" s="56">
        <f t="shared" si="4"/>
        <v>-2</v>
      </c>
      <c r="H17" s="58">
        <f t="shared" si="5"/>
        <v>108</v>
      </c>
      <c r="I17" s="52">
        <v>3</v>
      </c>
      <c r="J17" s="52">
        <v>3</v>
      </c>
      <c r="K17" s="52">
        <v>3</v>
      </c>
      <c r="L17" s="52"/>
      <c r="M17" s="52"/>
      <c r="N17" s="55">
        <v>25</v>
      </c>
      <c r="O17" s="55">
        <v>25</v>
      </c>
      <c r="P17" s="55">
        <v>30</v>
      </c>
      <c r="Q17" s="55"/>
      <c r="R17" s="55"/>
      <c r="S17" s="51"/>
      <c r="T17" s="57"/>
      <c r="U17" s="15">
        <v>9</v>
      </c>
      <c r="V17" s="18">
        <f t="shared" si="6"/>
        <v>3</v>
      </c>
      <c r="W17" s="58">
        <f t="shared" si="7"/>
        <v>80</v>
      </c>
      <c r="X17" s="52">
        <v>4</v>
      </c>
      <c r="Y17" s="52">
        <v>3</v>
      </c>
      <c r="Z17" s="52">
        <v>4</v>
      </c>
      <c r="AA17" s="52">
        <v>4</v>
      </c>
      <c r="AB17" s="52">
        <v>4</v>
      </c>
      <c r="AC17" s="52">
        <v>4</v>
      </c>
      <c r="AD17" s="36">
        <v>3</v>
      </c>
      <c r="AE17" s="36">
        <v>4</v>
      </c>
      <c r="AF17" s="52"/>
      <c r="AG17" s="52"/>
      <c r="AH17" s="11">
        <f t="shared" si="0"/>
        <v>3.75</v>
      </c>
      <c r="AI17" s="59">
        <f t="shared" si="8"/>
        <v>300</v>
      </c>
      <c r="AJ17" s="16" t="s">
        <v>34</v>
      </c>
      <c r="AK17" s="9"/>
      <c r="AL17" s="9"/>
      <c r="AM17" s="9">
        <v>5</v>
      </c>
      <c r="AN17" s="12">
        <v>-25</v>
      </c>
      <c r="AO17" s="65"/>
      <c r="AP17" s="65"/>
      <c r="AQ17" s="12">
        <v>45</v>
      </c>
      <c r="AR17" s="19">
        <f t="shared" si="1"/>
        <v>533</v>
      </c>
      <c r="AS17" s="60"/>
      <c r="AT17" s="60"/>
      <c r="AU17" s="43"/>
    </row>
    <row r="18" spans="1:47" ht="12.75">
      <c r="A18" s="15">
        <v>10</v>
      </c>
      <c r="B18" s="2" t="s">
        <v>45</v>
      </c>
      <c r="C18" s="16">
        <v>3</v>
      </c>
      <c r="D18" s="9">
        <v>8</v>
      </c>
      <c r="E18" s="9">
        <f t="shared" si="2"/>
        <v>19</v>
      </c>
      <c r="F18" s="55">
        <f t="shared" si="3"/>
        <v>95</v>
      </c>
      <c r="G18" s="56">
        <f t="shared" si="4"/>
        <v>-6</v>
      </c>
      <c r="H18" s="58">
        <f t="shared" si="5"/>
        <v>89</v>
      </c>
      <c r="I18" s="52">
        <v>4</v>
      </c>
      <c r="J18" s="52">
        <v>3</v>
      </c>
      <c r="K18" s="52">
        <v>5</v>
      </c>
      <c r="L18" s="52"/>
      <c r="M18" s="52"/>
      <c r="N18" s="55">
        <v>40</v>
      </c>
      <c r="O18" s="55">
        <v>20</v>
      </c>
      <c r="P18" s="55">
        <v>46</v>
      </c>
      <c r="Q18" s="55"/>
      <c r="R18" s="55"/>
      <c r="S18" s="51"/>
      <c r="T18" s="57"/>
      <c r="U18" s="15">
        <v>10</v>
      </c>
      <c r="V18" s="18">
        <f t="shared" si="6"/>
        <v>4</v>
      </c>
      <c r="W18" s="58">
        <f t="shared" si="7"/>
        <v>106</v>
      </c>
      <c r="X18" s="52">
        <v>4</v>
      </c>
      <c r="Y18" s="52">
        <v>3</v>
      </c>
      <c r="Z18" s="52">
        <v>3</v>
      </c>
      <c r="AA18" s="52">
        <v>4</v>
      </c>
      <c r="AB18" s="52">
        <v>4</v>
      </c>
      <c r="AC18" s="52">
        <v>3</v>
      </c>
      <c r="AD18" s="36">
        <v>4</v>
      </c>
      <c r="AE18" s="36">
        <v>5</v>
      </c>
      <c r="AF18" s="52"/>
      <c r="AG18" s="52"/>
      <c r="AH18" s="11">
        <f t="shared" si="0"/>
        <v>3.75</v>
      </c>
      <c r="AI18" s="59">
        <f t="shared" si="8"/>
        <v>300</v>
      </c>
      <c r="AJ18" s="61" t="s">
        <v>85</v>
      </c>
      <c r="AK18" s="62"/>
      <c r="AL18" s="62"/>
      <c r="AM18" s="62"/>
      <c r="AN18" s="12">
        <v>50</v>
      </c>
      <c r="AO18" s="66"/>
      <c r="AP18" s="66"/>
      <c r="AQ18" s="12"/>
      <c r="AR18" s="19">
        <f t="shared" si="1"/>
        <v>495</v>
      </c>
      <c r="AS18" s="60"/>
      <c r="AT18" s="60"/>
      <c r="AU18" s="43"/>
    </row>
    <row r="19" spans="1:51" ht="14.25">
      <c r="A19" s="15">
        <v>11</v>
      </c>
      <c r="B19" s="2" t="s">
        <v>46</v>
      </c>
      <c r="C19" s="16"/>
      <c r="D19" s="9">
        <v>7</v>
      </c>
      <c r="E19" s="9">
        <f t="shared" si="2"/>
        <v>20</v>
      </c>
      <c r="F19" s="55">
        <f t="shared" si="3"/>
        <v>100</v>
      </c>
      <c r="G19" s="56">
        <f t="shared" si="4"/>
        <v>0</v>
      </c>
      <c r="H19" s="58">
        <f t="shared" si="5"/>
        <v>100</v>
      </c>
      <c r="I19" s="52">
        <v>3</v>
      </c>
      <c r="J19" s="52">
        <v>3</v>
      </c>
      <c r="K19" s="63">
        <v>2</v>
      </c>
      <c r="L19" s="52"/>
      <c r="M19" s="52"/>
      <c r="N19" s="55">
        <v>25</v>
      </c>
      <c r="O19" s="55">
        <v>28</v>
      </c>
      <c r="P19" s="55">
        <v>-40</v>
      </c>
      <c r="Q19" s="55"/>
      <c r="R19" s="55"/>
      <c r="S19" s="51"/>
      <c r="T19" s="57"/>
      <c r="U19" s="15">
        <v>11</v>
      </c>
      <c r="V19" s="18">
        <f t="shared" si="6"/>
        <v>2.6666666666666665</v>
      </c>
      <c r="W19" s="58">
        <f t="shared" si="7"/>
        <v>13</v>
      </c>
      <c r="X19" s="52">
        <v>4</v>
      </c>
      <c r="Y19" s="52">
        <v>3</v>
      </c>
      <c r="Z19" s="52">
        <v>4</v>
      </c>
      <c r="AA19" s="52">
        <v>3</v>
      </c>
      <c r="AB19" s="52">
        <v>3</v>
      </c>
      <c r="AC19" s="52">
        <v>3</v>
      </c>
      <c r="AD19" s="52">
        <v>3</v>
      </c>
      <c r="AE19" s="52">
        <v>2</v>
      </c>
      <c r="AF19" s="52"/>
      <c r="AG19" s="52"/>
      <c r="AH19" s="11">
        <f t="shared" si="0"/>
        <v>3.125</v>
      </c>
      <c r="AI19" s="59">
        <f t="shared" si="8"/>
        <v>250</v>
      </c>
      <c r="AJ19" s="16" t="s">
        <v>34</v>
      </c>
      <c r="AK19" s="9"/>
      <c r="AL19" s="9"/>
      <c r="AM19" s="9"/>
      <c r="AN19" s="12">
        <v>-25</v>
      </c>
      <c r="AO19" s="65"/>
      <c r="AP19" s="65"/>
      <c r="AQ19" s="12"/>
      <c r="AR19" s="19">
        <f t="shared" si="1"/>
        <v>363</v>
      </c>
      <c r="AS19" s="60"/>
      <c r="AT19" s="60"/>
      <c r="AU19" s="43"/>
      <c r="AV19" s="44"/>
      <c r="AW19" s="45"/>
      <c r="AX19" s="45"/>
      <c r="AY19" s="45"/>
    </row>
    <row r="20" spans="1:51" ht="15">
      <c r="A20" s="15">
        <v>12</v>
      </c>
      <c r="B20" s="2" t="s">
        <v>47</v>
      </c>
      <c r="C20" s="16"/>
      <c r="D20" s="9">
        <v>23</v>
      </c>
      <c r="E20" s="9">
        <f t="shared" si="2"/>
        <v>4</v>
      </c>
      <c r="F20" s="55">
        <f t="shared" si="3"/>
        <v>20</v>
      </c>
      <c r="G20" s="56">
        <f t="shared" si="4"/>
        <v>0</v>
      </c>
      <c r="H20" s="58">
        <f t="shared" si="5"/>
        <v>20</v>
      </c>
      <c r="I20" s="63">
        <v>0</v>
      </c>
      <c r="J20" s="63">
        <v>0</v>
      </c>
      <c r="K20" s="63">
        <v>0</v>
      </c>
      <c r="L20" s="52"/>
      <c r="M20" s="52"/>
      <c r="N20" s="55">
        <v>0</v>
      </c>
      <c r="O20" s="55">
        <v>0</v>
      </c>
      <c r="P20" s="55">
        <v>0</v>
      </c>
      <c r="Q20" s="55"/>
      <c r="R20" s="55"/>
      <c r="S20" s="51"/>
      <c r="T20" s="57"/>
      <c r="U20" s="15">
        <v>12</v>
      </c>
      <c r="V20" s="18">
        <f t="shared" si="6"/>
        <v>0</v>
      </c>
      <c r="W20" s="58">
        <f t="shared" si="7"/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52"/>
      <c r="AG20" s="52"/>
      <c r="AH20" s="11">
        <f t="shared" si="0"/>
        <v>0</v>
      </c>
      <c r="AI20" s="59">
        <f t="shared" si="8"/>
        <v>0</v>
      </c>
      <c r="AJ20" s="16"/>
      <c r="AK20" s="9"/>
      <c r="AL20" s="9"/>
      <c r="AM20" s="9"/>
      <c r="AN20" s="12"/>
      <c r="AO20" s="65"/>
      <c r="AP20" s="65"/>
      <c r="AQ20" s="12"/>
      <c r="AR20" s="19">
        <f t="shared" si="1"/>
        <v>20</v>
      </c>
      <c r="AS20" s="60"/>
      <c r="AT20" s="60"/>
      <c r="AU20" s="43"/>
      <c r="AV20" s="46"/>
      <c r="AW20" s="47"/>
      <c r="AX20" s="47"/>
      <c r="AY20" s="47"/>
    </row>
    <row r="21" spans="1:51" ht="15">
      <c r="A21" s="15">
        <v>13</v>
      </c>
      <c r="B21" s="2" t="s">
        <v>48</v>
      </c>
      <c r="C21" s="16">
        <v>1</v>
      </c>
      <c r="D21" s="9">
        <v>6</v>
      </c>
      <c r="E21" s="9">
        <f t="shared" si="2"/>
        <v>21</v>
      </c>
      <c r="F21" s="55">
        <f t="shared" si="3"/>
        <v>105</v>
      </c>
      <c r="G21" s="56">
        <f t="shared" si="4"/>
        <v>-2</v>
      </c>
      <c r="H21" s="58">
        <f t="shared" si="5"/>
        <v>103</v>
      </c>
      <c r="I21" s="52">
        <v>3</v>
      </c>
      <c r="J21" s="36">
        <v>3</v>
      </c>
      <c r="K21" s="52">
        <v>3</v>
      </c>
      <c r="L21" s="52"/>
      <c r="M21" s="52"/>
      <c r="N21" s="55">
        <v>20</v>
      </c>
      <c r="O21" s="55">
        <v>32</v>
      </c>
      <c r="P21" s="55">
        <v>29</v>
      </c>
      <c r="Q21" s="55"/>
      <c r="R21" s="55"/>
      <c r="S21" s="51"/>
      <c r="T21" s="57"/>
      <c r="U21" s="15">
        <v>13</v>
      </c>
      <c r="V21" s="18">
        <f t="shared" si="6"/>
        <v>3</v>
      </c>
      <c r="W21" s="58">
        <f t="shared" si="7"/>
        <v>81</v>
      </c>
      <c r="X21" s="52">
        <v>5</v>
      </c>
      <c r="Y21" s="52">
        <v>4</v>
      </c>
      <c r="Z21" s="52">
        <v>4</v>
      </c>
      <c r="AA21" s="36">
        <v>5</v>
      </c>
      <c r="AB21" s="36">
        <v>5</v>
      </c>
      <c r="AC21" s="52">
        <v>4</v>
      </c>
      <c r="AD21" s="52">
        <v>4</v>
      </c>
      <c r="AE21" s="52">
        <v>3</v>
      </c>
      <c r="AF21" s="52"/>
      <c r="AG21" s="52"/>
      <c r="AH21" s="11">
        <f t="shared" si="0"/>
        <v>4.25</v>
      </c>
      <c r="AI21" s="59">
        <f t="shared" si="8"/>
        <v>340</v>
      </c>
      <c r="AJ21" s="16" t="s">
        <v>17</v>
      </c>
      <c r="AK21" s="9"/>
      <c r="AL21" s="9"/>
      <c r="AM21" s="9"/>
      <c r="AN21" s="12">
        <v>25</v>
      </c>
      <c r="AO21" s="65"/>
      <c r="AP21" s="65"/>
      <c r="AQ21" s="12"/>
      <c r="AR21" s="19">
        <f t="shared" si="1"/>
        <v>524</v>
      </c>
      <c r="AS21" s="60"/>
      <c r="AT21" s="60"/>
      <c r="AU21" s="43"/>
      <c r="AV21" s="46"/>
      <c r="AW21" s="47"/>
      <c r="AX21" s="47"/>
      <c r="AY21" s="47"/>
    </row>
    <row r="22" spans="1:51" ht="15">
      <c r="A22" s="15">
        <v>14</v>
      </c>
      <c r="B22" s="2" t="s">
        <v>49</v>
      </c>
      <c r="C22" s="16"/>
      <c r="D22" s="9">
        <v>1</v>
      </c>
      <c r="E22" s="9">
        <f t="shared" si="2"/>
        <v>26</v>
      </c>
      <c r="F22" s="55">
        <f t="shared" si="3"/>
        <v>130</v>
      </c>
      <c r="G22" s="56">
        <f t="shared" si="4"/>
        <v>0</v>
      </c>
      <c r="H22" s="58">
        <f t="shared" si="5"/>
        <v>130</v>
      </c>
      <c r="I22" s="52">
        <v>4</v>
      </c>
      <c r="J22" s="36">
        <v>5</v>
      </c>
      <c r="K22" s="52">
        <v>4</v>
      </c>
      <c r="L22" s="52"/>
      <c r="M22" s="52"/>
      <c r="N22" s="55">
        <v>40</v>
      </c>
      <c r="O22" s="55">
        <v>48</v>
      </c>
      <c r="P22" s="55">
        <v>36</v>
      </c>
      <c r="Q22" s="55"/>
      <c r="R22" s="55"/>
      <c r="S22" s="51"/>
      <c r="T22" s="57"/>
      <c r="U22" s="15">
        <v>14</v>
      </c>
      <c r="V22" s="18">
        <f t="shared" si="6"/>
        <v>4.333333333333333</v>
      </c>
      <c r="W22" s="58">
        <f t="shared" si="7"/>
        <v>124</v>
      </c>
      <c r="X22" s="52">
        <v>4</v>
      </c>
      <c r="Y22" s="52">
        <v>4</v>
      </c>
      <c r="Z22" s="52">
        <v>5</v>
      </c>
      <c r="AA22" s="52">
        <v>5</v>
      </c>
      <c r="AB22" s="52">
        <v>4</v>
      </c>
      <c r="AC22" s="52">
        <v>3</v>
      </c>
      <c r="AD22" s="52">
        <v>4</v>
      </c>
      <c r="AE22" s="52">
        <v>5</v>
      </c>
      <c r="AF22" s="52"/>
      <c r="AG22" s="52"/>
      <c r="AH22" s="11">
        <f t="shared" si="0"/>
        <v>4.25</v>
      </c>
      <c r="AI22" s="59">
        <f t="shared" si="8"/>
        <v>340</v>
      </c>
      <c r="AJ22" s="61" t="s">
        <v>85</v>
      </c>
      <c r="AK22" s="62">
        <v>5</v>
      </c>
      <c r="AL22" s="62"/>
      <c r="AM22" s="62"/>
      <c r="AN22" s="12">
        <v>50</v>
      </c>
      <c r="AO22" s="66">
        <v>45</v>
      </c>
      <c r="AP22" s="66"/>
      <c r="AQ22" s="12"/>
      <c r="AR22" s="19">
        <f t="shared" si="1"/>
        <v>594</v>
      </c>
      <c r="AS22" s="60"/>
      <c r="AT22" s="60"/>
      <c r="AU22" s="43"/>
      <c r="AV22" s="46"/>
      <c r="AW22" s="47"/>
      <c r="AX22" s="47"/>
      <c r="AY22" s="47"/>
    </row>
    <row r="23" spans="1:47" ht="12.75">
      <c r="A23" s="15">
        <v>15</v>
      </c>
      <c r="B23" s="2" t="s">
        <v>50</v>
      </c>
      <c r="C23" s="16">
        <v>4</v>
      </c>
      <c r="D23" s="9">
        <v>3</v>
      </c>
      <c r="E23" s="9">
        <f t="shared" si="2"/>
        <v>24</v>
      </c>
      <c r="F23" s="55">
        <f t="shared" si="3"/>
        <v>120</v>
      </c>
      <c r="G23" s="56">
        <f t="shared" si="4"/>
        <v>-8</v>
      </c>
      <c r="H23" s="58">
        <f t="shared" si="5"/>
        <v>112</v>
      </c>
      <c r="I23" s="52">
        <v>5</v>
      </c>
      <c r="J23" s="36">
        <v>5</v>
      </c>
      <c r="K23" s="36">
        <v>5</v>
      </c>
      <c r="L23" s="52"/>
      <c r="M23" s="52"/>
      <c r="N23" s="55">
        <v>45</v>
      </c>
      <c r="O23" s="55">
        <v>45</v>
      </c>
      <c r="P23" s="55">
        <v>45</v>
      </c>
      <c r="Q23" s="55"/>
      <c r="R23" s="55"/>
      <c r="S23" s="51"/>
      <c r="T23" s="57"/>
      <c r="U23" s="15">
        <v>15</v>
      </c>
      <c r="V23" s="18">
        <f t="shared" si="6"/>
        <v>5</v>
      </c>
      <c r="W23" s="58">
        <f t="shared" si="7"/>
        <v>135</v>
      </c>
      <c r="X23" s="52">
        <v>5</v>
      </c>
      <c r="Y23" s="52">
        <v>5</v>
      </c>
      <c r="Z23" s="52">
        <v>5</v>
      </c>
      <c r="AA23" s="52">
        <v>4</v>
      </c>
      <c r="AB23" s="52">
        <v>4</v>
      </c>
      <c r="AC23" s="52">
        <v>3</v>
      </c>
      <c r="AD23" s="52">
        <v>5</v>
      </c>
      <c r="AE23" s="52">
        <v>5</v>
      </c>
      <c r="AF23" s="52"/>
      <c r="AG23" s="52"/>
      <c r="AH23" s="11">
        <f t="shared" si="0"/>
        <v>4.5</v>
      </c>
      <c r="AI23" s="59">
        <f t="shared" si="8"/>
        <v>360</v>
      </c>
      <c r="AJ23" s="61" t="s">
        <v>85</v>
      </c>
      <c r="AK23" s="62"/>
      <c r="AL23" s="62"/>
      <c r="AM23" s="62">
        <v>5</v>
      </c>
      <c r="AN23" s="12">
        <v>50</v>
      </c>
      <c r="AO23" s="66"/>
      <c r="AP23" s="66"/>
      <c r="AQ23" s="12">
        <v>45</v>
      </c>
      <c r="AR23" s="19">
        <f t="shared" si="1"/>
        <v>652</v>
      </c>
      <c r="AS23" s="60"/>
      <c r="AT23" s="60"/>
      <c r="AU23" s="43"/>
    </row>
    <row r="24" spans="1:47" ht="12.75">
      <c r="A24" s="15">
        <v>16</v>
      </c>
      <c r="B24" s="2" t="s">
        <v>51</v>
      </c>
      <c r="C24" s="16"/>
      <c r="D24" s="9">
        <v>16</v>
      </c>
      <c r="E24" s="9">
        <f t="shared" si="2"/>
        <v>11</v>
      </c>
      <c r="F24" s="55">
        <f t="shared" si="3"/>
        <v>55</v>
      </c>
      <c r="G24" s="56">
        <f t="shared" si="4"/>
        <v>0</v>
      </c>
      <c r="H24" s="58">
        <f t="shared" si="5"/>
        <v>55</v>
      </c>
      <c r="I24" s="63">
        <v>0</v>
      </c>
      <c r="J24" s="52">
        <v>3</v>
      </c>
      <c r="K24" s="63">
        <v>2</v>
      </c>
      <c r="L24" s="52"/>
      <c r="M24" s="52"/>
      <c r="N24" s="55">
        <v>0</v>
      </c>
      <c r="O24" s="55">
        <v>33</v>
      </c>
      <c r="P24" s="55">
        <v>-40</v>
      </c>
      <c r="Q24" s="55"/>
      <c r="R24" s="55"/>
      <c r="S24" s="51"/>
      <c r="T24" s="57"/>
      <c r="U24" s="15">
        <v>16</v>
      </c>
      <c r="V24" s="18">
        <f t="shared" si="6"/>
        <v>1.6666666666666667</v>
      </c>
      <c r="W24" s="58">
        <f t="shared" si="7"/>
        <v>-7</v>
      </c>
      <c r="X24" s="52">
        <v>4</v>
      </c>
      <c r="Y24" s="52">
        <v>4</v>
      </c>
      <c r="Z24" s="63">
        <v>0</v>
      </c>
      <c r="AA24" s="63">
        <v>0</v>
      </c>
      <c r="AB24" s="63">
        <v>0</v>
      </c>
      <c r="AC24" s="52">
        <v>3</v>
      </c>
      <c r="AD24" s="63">
        <v>0</v>
      </c>
      <c r="AE24" s="63">
        <v>0</v>
      </c>
      <c r="AF24" s="52"/>
      <c r="AG24" s="52"/>
      <c r="AH24" s="11">
        <f t="shared" si="0"/>
        <v>1.375</v>
      </c>
      <c r="AI24" s="59">
        <f t="shared" si="8"/>
        <v>110</v>
      </c>
      <c r="AJ24" s="16"/>
      <c r="AK24" s="9"/>
      <c r="AL24" s="9"/>
      <c r="AM24" s="9"/>
      <c r="AN24" s="12"/>
      <c r="AO24" s="65"/>
      <c r="AP24" s="65"/>
      <c r="AQ24" s="12"/>
      <c r="AR24" s="19">
        <f t="shared" si="1"/>
        <v>158</v>
      </c>
      <c r="AS24" s="60"/>
      <c r="AT24" s="60"/>
      <c r="AU24" s="43"/>
    </row>
    <row r="25" spans="1:47" ht="12.75">
      <c r="A25" s="15">
        <v>17</v>
      </c>
      <c r="B25" s="2" t="s">
        <v>52</v>
      </c>
      <c r="C25" s="16">
        <v>3</v>
      </c>
      <c r="D25" s="9">
        <v>7</v>
      </c>
      <c r="E25" s="9">
        <f t="shared" si="2"/>
        <v>20</v>
      </c>
      <c r="F25" s="55">
        <f t="shared" si="3"/>
        <v>100</v>
      </c>
      <c r="G25" s="56">
        <f t="shared" si="4"/>
        <v>-6</v>
      </c>
      <c r="H25" s="58">
        <f t="shared" si="5"/>
        <v>94</v>
      </c>
      <c r="I25" s="36">
        <v>5</v>
      </c>
      <c r="J25" s="52">
        <v>3</v>
      </c>
      <c r="K25" s="36">
        <v>5</v>
      </c>
      <c r="L25" s="52"/>
      <c r="M25" s="52"/>
      <c r="N25" s="55">
        <v>46</v>
      </c>
      <c r="O25" s="55">
        <v>25</v>
      </c>
      <c r="P25" s="55">
        <v>45</v>
      </c>
      <c r="Q25" s="55"/>
      <c r="R25" s="55"/>
      <c r="S25" s="51"/>
      <c r="T25" s="57"/>
      <c r="U25" s="15">
        <v>17</v>
      </c>
      <c r="V25" s="18">
        <f t="shared" si="6"/>
        <v>4.333333333333333</v>
      </c>
      <c r="W25" s="58">
        <f t="shared" si="7"/>
        <v>116</v>
      </c>
      <c r="X25" s="52">
        <v>4</v>
      </c>
      <c r="Y25" s="52">
        <v>3</v>
      </c>
      <c r="Z25" s="36">
        <v>5</v>
      </c>
      <c r="AA25" s="52">
        <v>4</v>
      </c>
      <c r="AB25" s="52">
        <v>4</v>
      </c>
      <c r="AC25" s="52">
        <v>5</v>
      </c>
      <c r="AD25" s="52">
        <v>3</v>
      </c>
      <c r="AE25" s="52">
        <v>5</v>
      </c>
      <c r="AF25" s="52"/>
      <c r="AG25" s="52"/>
      <c r="AH25" s="11">
        <f t="shared" si="0"/>
        <v>4.125</v>
      </c>
      <c r="AI25" s="59">
        <f t="shared" si="8"/>
        <v>330</v>
      </c>
      <c r="AJ25" s="16" t="s">
        <v>17</v>
      </c>
      <c r="AK25" s="9"/>
      <c r="AL25" s="9"/>
      <c r="AM25" s="9"/>
      <c r="AN25" s="12">
        <v>25</v>
      </c>
      <c r="AO25" s="65"/>
      <c r="AP25" s="65"/>
      <c r="AQ25" s="12"/>
      <c r="AR25" s="19">
        <f t="shared" si="1"/>
        <v>540</v>
      </c>
      <c r="AS25" s="60"/>
      <c r="AT25" s="60"/>
      <c r="AU25" s="43"/>
    </row>
    <row r="26" spans="1:47" ht="12.75">
      <c r="A26" s="15">
        <v>18</v>
      </c>
      <c r="B26" s="2" t="s">
        <v>53</v>
      </c>
      <c r="C26" s="16">
        <v>1</v>
      </c>
      <c r="D26" s="9">
        <v>3</v>
      </c>
      <c r="E26" s="9">
        <f t="shared" si="2"/>
        <v>24</v>
      </c>
      <c r="F26" s="55">
        <f t="shared" si="3"/>
        <v>120</v>
      </c>
      <c r="G26" s="56">
        <f t="shared" si="4"/>
        <v>-2</v>
      </c>
      <c r="H26" s="58">
        <f t="shared" si="5"/>
        <v>118</v>
      </c>
      <c r="I26" s="52">
        <v>3</v>
      </c>
      <c r="J26" s="52">
        <v>4</v>
      </c>
      <c r="K26" s="52">
        <v>4</v>
      </c>
      <c r="L26" s="52">
        <v>4</v>
      </c>
      <c r="M26" s="52"/>
      <c r="N26" s="55">
        <v>20</v>
      </c>
      <c r="O26" s="55">
        <v>40</v>
      </c>
      <c r="P26" s="55">
        <v>40</v>
      </c>
      <c r="Q26" s="55">
        <v>40</v>
      </c>
      <c r="R26" s="55"/>
      <c r="S26" s="51"/>
      <c r="T26" s="57"/>
      <c r="U26" s="15">
        <v>18</v>
      </c>
      <c r="V26" s="18">
        <f t="shared" si="6"/>
        <v>3.75</v>
      </c>
      <c r="W26" s="58">
        <f t="shared" si="7"/>
        <v>140</v>
      </c>
      <c r="X26" s="52">
        <v>4</v>
      </c>
      <c r="Y26" s="52">
        <v>4</v>
      </c>
      <c r="Z26" s="52">
        <v>4</v>
      </c>
      <c r="AA26" s="52">
        <v>4</v>
      </c>
      <c r="AB26" s="52">
        <v>4</v>
      </c>
      <c r="AC26" s="52">
        <v>3</v>
      </c>
      <c r="AD26" s="52">
        <v>3</v>
      </c>
      <c r="AE26" s="52">
        <v>4</v>
      </c>
      <c r="AF26" s="52"/>
      <c r="AG26" s="52"/>
      <c r="AH26" s="11">
        <f t="shared" si="0"/>
        <v>3.75</v>
      </c>
      <c r="AI26" s="59">
        <f t="shared" si="8"/>
        <v>300</v>
      </c>
      <c r="AJ26" s="16" t="s">
        <v>17</v>
      </c>
      <c r="AK26" s="9"/>
      <c r="AL26" s="9"/>
      <c r="AM26" s="9"/>
      <c r="AN26" s="12">
        <v>25</v>
      </c>
      <c r="AO26" s="65"/>
      <c r="AP26" s="65"/>
      <c r="AQ26" s="12"/>
      <c r="AR26" s="19">
        <f t="shared" si="1"/>
        <v>558</v>
      </c>
      <c r="AS26" s="60"/>
      <c r="AT26" s="60"/>
      <c r="AU26" s="43"/>
    </row>
    <row r="27" spans="1:47" ht="12.75">
      <c r="A27" s="15">
        <v>19</v>
      </c>
      <c r="B27" s="2" t="s">
        <v>54</v>
      </c>
      <c r="C27" s="16"/>
      <c r="D27" s="9">
        <v>8</v>
      </c>
      <c r="E27" s="9">
        <f t="shared" si="2"/>
        <v>19</v>
      </c>
      <c r="F27" s="55">
        <f t="shared" si="3"/>
        <v>95</v>
      </c>
      <c r="G27" s="56">
        <f t="shared" si="4"/>
        <v>0</v>
      </c>
      <c r="H27" s="58">
        <f t="shared" si="5"/>
        <v>95</v>
      </c>
      <c r="I27" s="52">
        <v>4</v>
      </c>
      <c r="J27" s="52">
        <v>3</v>
      </c>
      <c r="K27" s="52">
        <v>3</v>
      </c>
      <c r="L27" s="52"/>
      <c r="M27" s="52"/>
      <c r="N27" s="55">
        <v>43</v>
      </c>
      <c r="O27" s="55">
        <v>20</v>
      </c>
      <c r="P27" s="55">
        <v>30</v>
      </c>
      <c r="Q27" s="55"/>
      <c r="R27" s="55"/>
      <c r="S27" s="51"/>
      <c r="T27" s="57"/>
      <c r="U27" s="15">
        <v>19</v>
      </c>
      <c r="V27" s="18">
        <f t="shared" si="6"/>
        <v>3.3333333333333335</v>
      </c>
      <c r="W27" s="58">
        <f t="shared" si="7"/>
        <v>93</v>
      </c>
      <c r="X27" s="52">
        <v>4</v>
      </c>
      <c r="Y27" s="52">
        <v>3</v>
      </c>
      <c r="Z27" s="52">
        <v>5</v>
      </c>
      <c r="AA27" s="52">
        <v>4</v>
      </c>
      <c r="AB27" s="52">
        <v>5</v>
      </c>
      <c r="AC27" s="36">
        <v>4</v>
      </c>
      <c r="AD27" s="36">
        <v>4</v>
      </c>
      <c r="AE27" s="36">
        <v>4</v>
      </c>
      <c r="AF27" s="52"/>
      <c r="AG27" s="52"/>
      <c r="AH27" s="11">
        <f t="shared" si="0"/>
        <v>4.125</v>
      </c>
      <c r="AI27" s="59">
        <f t="shared" si="8"/>
        <v>330</v>
      </c>
      <c r="AJ27" s="61" t="s">
        <v>85</v>
      </c>
      <c r="AK27" s="62"/>
      <c r="AL27" s="62"/>
      <c r="AM27" s="62"/>
      <c r="AN27" s="12">
        <v>50</v>
      </c>
      <c r="AO27" s="66"/>
      <c r="AP27" s="66"/>
      <c r="AQ27" s="12"/>
      <c r="AR27" s="19">
        <f t="shared" si="1"/>
        <v>518</v>
      </c>
      <c r="AS27" s="60"/>
      <c r="AT27" s="60"/>
      <c r="AU27" s="43"/>
    </row>
  </sheetData>
  <sheetProtection/>
  <mergeCells count="23">
    <mergeCell ref="A1:D1"/>
    <mergeCell ref="G1:I1"/>
    <mergeCell ref="J1:M1"/>
    <mergeCell ref="N1:T2"/>
    <mergeCell ref="J2:M2"/>
    <mergeCell ref="J3:M3"/>
    <mergeCell ref="N3:T5"/>
    <mergeCell ref="B4:F5"/>
    <mergeCell ref="J4:M4"/>
    <mergeCell ref="A6:A8"/>
    <mergeCell ref="B6:B8"/>
    <mergeCell ref="C6:H7"/>
    <mergeCell ref="X6:AI7"/>
    <mergeCell ref="I6:W6"/>
    <mergeCell ref="I7:R7"/>
    <mergeCell ref="AR6:AR8"/>
    <mergeCell ref="AS6:AS8"/>
    <mergeCell ref="AU6:AU8"/>
    <mergeCell ref="AT6:AT8"/>
    <mergeCell ref="S7:T7"/>
    <mergeCell ref="V7:V8"/>
    <mergeCell ref="W7:W8"/>
    <mergeCell ref="AJ6:AQ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E7" sqref="E7"/>
    </sheetView>
  </sheetViews>
  <sheetFormatPr defaultColWidth="8.875" defaultRowHeight="12.75"/>
  <cols>
    <col min="1" max="1" width="3.875" style="1" customWidth="1"/>
    <col min="2" max="2" width="20.00390625" style="1" customWidth="1"/>
    <col min="3" max="3" width="5.25390625" style="1" customWidth="1"/>
    <col min="4" max="4" width="5.875" style="1" customWidth="1"/>
    <col min="5" max="5" width="8.875" style="1" customWidth="1"/>
    <col min="6" max="6" width="5.375" style="1" customWidth="1"/>
    <col min="7" max="8" width="8.875" style="1" customWidth="1"/>
    <col min="9" max="14" width="6.125" style="1" customWidth="1"/>
    <col min="15" max="16" width="10.375" style="1" customWidth="1"/>
    <col min="17" max="17" width="7.375" style="1" customWidth="1"/>
    <col min="18" max="18" width="7.25390625" style="1" customWidth="1"/>
    <col min="19" max="19" width="3.75390625" style="1" customWidth="1"/>
    <col min="20" max="28" width="2.75390625" style="1" customWidth="1"/>
    <col min="29" max="36" width="2.875" style="1" customWidth="1"/>
    <col min="37" max="38" width="8.875" style="1" customWidth="1"/>
    <col min="39" max="39" width="9.00390625" style="1" customWidth="1"/>
    <col min="40" max="40" width="8.375" style="1" customWidth="1"/>
    <col min="41" max="41" width="4.875" style="1" customWidth="1"/>
    <col min="42" max="42" width="4.25390625" style="1" customWidth="1"/>
    <col min="43" max="43" width="5.00390625" style="1" customWidth="1"/>
    <col min="44" max="45" width="3.25390625" style="1" customWidth="1"/>
    <col min="46" max="46" width="3.625" style="1" customWidth="1"/>
    <col min="47" max="47" width="4.75390625" style="1" customWidth="1"/>
    <col min="48" max="49" width="5.875" style="1" customWidth="1"/>
    <col min="50" max="50" width="3.875" style="1" customWidth="1"/>
    <col min="51" max="16384" width="8.875" style="1" customWidth="1"/>
  </cols>
  <sheetData>
    <row r="1" spans="1:20" ht="15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3" spans="2:7" ht="13.5" customHeight="1">
      <c r="B3" s="119" t="s">
        <v>6</v>
      </c>
      <c r="C3" s="119"/>
      <c r="D3" s="119"/>
      <c r="E3" s="119"/>
      <c r="F3" s="119"/>
      <c r="G3" s="1">
        <v>31</v>
      </c>
    </row>
    <row r="4" spans="1:50" ht="22.5" customHeight="1">
      <c r="A4" s="85" t="s">
        <v>1</v>
      </c>
      <c r="B4" s="88" t="s">
        <v>80</v>
      </c>
      <c r="C4" s="91" t="s">
        <v>73</v>
      </c>
      <c r="D4" s="92"/>
      <c r="E4" s="92"/>
      <c r="F4" s="92"/>
      <c r="G4" s="92"/>
      <c r="H4" s="93"/>
      <c r="I4" s="79" t="s">
        <v>7</v>
      </c>
      <c r="J4" s="111"/>
      <c r="K4" s="111"/>
      <c r="L4" s="111"/>
      <c r="M4" s="111"/>
      <c r="N4" s="111"/>
      <c r="O4" s="111"/>
      <c r="P4" s="111"/>
      <c r="Q4" s="111"/>
      <c r="R4" s="111"/>
      <c r="S4" s="85" t="s">
        <v>1</v>
      </c>
      <c r="T4" s="97" t="s">
        <v>21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84" t="s">
        <v>72</v>
      </c>
      <c r="AN4" s="84"/>
      <c r="AO4" s="72" t="s">
        <v>29</v>
      </c>
      <c r="AP4" s="72" t="s">
        <v>30</v>
      </c>
      <c r="AQ4" s="75" t="s">
        <v>31</v>
      </c>
      <c r="AR4" s="84" t="s">
        <v>75</v>
      </c>
      <c r="AS4" s="84"/>
      <c r="AT4" s="84"/>
      <c r="AU4" s="84"/>
      <c r="AV4" s="84"/>
      <c r="AW4" s="108" t="s">
        <v>32</v>
      </c>
      <c r="AX4" s="75" t="s">
        <v>33</v>
      </c>
    </row>
    <row r="5" spans="1:50" ht="36.75" customHeight="1">
      <c r="A5" s="86"/>
      <c r="B5" s="89"/>
      <c r="C5" s="94"/>
      <c r="D5" s="95"/>
      <c r="E5" s="95"/>
      <c r="F5" s="95"/>
      <c r="G5" s="95"/>
      <c r="H5" s="96"/>
      <c r="I5" s="111" t="s">
        <v>74</v>
      </c>
      <c r="J5" s="111"/>
      <c r="K5" s="111"/>
      <c r="L5" s="111"/>
      <c r="M5" s="111"/>
      <c r="N5" s="111"/>
      <c r="O5" s="78" t="s">
        <v>20</v>
      </c>
      <c r="P5" s="79"/>
      <c r="Q5" s="80" t="s">
        <v>15</v>
      </c>
      <c r="R5" s="82" t="s">
        <v>14</v>
      </c>
      <c r="S5" s="86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84"/>
      <c r="AN5" s="84"/>
      <c r="AO5" s="73"/>
      <c r="AP5" s="73"/>
      <c r="AQ5" s="76"/>
      <c r="AR5" s="84" t="s">
        <v>23</v>
      </c>
      <c r="AS5" s="84"/>
      <c r="AT5" s="112" t="s">
        <v>24</v>
      </c>
      <c r="AU5" s="116" t="s">
        <v>28</v>
      </c>
      <c r="AV5" s="114" t="s">
        <v>12</v>
      </c>
      <c r="AW5" s="109"/>
      <c r="AX5" s="76"/>
    </row>
    <row r="6" spans="1:50" ht="33.75" customHeight="1">
      <c r="A6" s="87"/>
      <c r="B6" s="90"/>
      <c r="C6" s="3" t="s">
        <v>2</v>
      </c>
      <c r="D6" s="3" t="s">
        <v>4</v>
      </c>
      <c r="E6" s="3" t="s">
        <v>5</v>
      </c>
      <c r="F6" s="5" t="s">
        <v>12</v>
      </c>
      <c r="G6" s="3" t="s">
        <v>3</v>
      </c>
      <c r="H6" s="6" t="s">
        <v>16</v>
      </c>
      <c r="I6" s="3" t="s">
        <v>8</v>
      </c>
      <c r="J6" s="3" t="s">
        <v>9</v>
      </c>
      <c r="K6" s="3" t="s">
        <v>56</v>
      </c>
      <c r="L6" s="5" t="s">
        <v>11</v>
      </c>
      <c r="M6" s="5" t="s">
        <v>10</v>
      </c>
      <c r="N6" s="5" t="s">
        <v>55</v>
      </c>
      <c r="O6" s="3" t="s">
        <v>13</v>
      </c>
      <c r="P6" s="5" t="s">
        <v>12</v>
      </c>
      <c r="Q6" s="81"/>
      <c r="R6" s="83"/>
      <c r="S6" s="87"/>
      <c r="T6" s="4">
        <v>1</v>
      </c>
      <c r="U6" s="4">
        <v>2</v>
      </c>
      <c r="V6" s="4">
        <v>3</v>
      </c>
      <c r="W6" s="4">
        <v>4</v>
      </c>
      <c r="X6" s="4">
        <v>5</v>
      </c>
      <c r="Y6" s="4">
        <v>6</v>
      </c>
      <c r="Z6" s="4">
        <v>7</v>
      </c>
      <c r="AA6" s="4">
        <v>8</v>
      </c>
      <c r="AB6" s="4">
        <v>9</v>
      </c>
      <c r="AC6" s="4">
        <v>10</v>
      </c>
      <c r="AD6" s="4">
        <v>11</v>
      </c>
      <c r="AE6" s="4">
        <v>12</v>
      </c>
      <c r="AF6" s="4">
        <v>13</v>
      </c>
      <c r="AG6" s="4">
        <v>14</v>
      </c>
      <c r="AH6" s="4">
        <v>15</v>
      </c>
      <c r="AI6" s="4">
        <v>16</v>
      </c>
      <c r="AJ6" s="4">
        <v>17</v>
      </c>
      <c r="AK6" s="7" t="s">
        <v>18</v>
      </c>
      <c r="AL6" s="6" t="s">
        <v>19</v>
      </c>
      <c r="AM6" s="8" t="s">
        <v>22</v>
      </c>
      <c r="AN6" s="6" t="s">
        <v>12</v>
      </c>
      <c r="AO6" s="74"/>
      <c r="AP6" s="74"/>
      <c r="AQ6" s="77"/>
      <c r="AR6" s="8" t="s">
        <v>26</v>
      </c>
      <c r="AS6" s="8" t="s">
        <v>27</v>
      </c>
      <c r="AT6" s="113"/>
      <c r="AU6" s="117"/>
      <c r="AV6" s="115"/>
      <c r="AW6" s="110"/>
      <c r="AX6" s="77"/>
    </row>
    <row r="7" spans="1:54" ht="14.25">
      <c r="A7" s="15">
        <v>1</v>
      </c>
      <c r="B7" s="2" t="s">
        <v>37</v>
      </c>
      <c r="C7" s="16">
        <v>2</v>
      </c>
      <c r="D7" s="9">
        <v>9</v>
      </c>
      <c r="E7" s="9">
        <f>$G$3-D7</f>
        <v>22</v>
      </c>
      <c r="F7" s="10">
        <f>E7*5</f>
        <v>110</v>
      </c>
      <c r="G7" s="9">
        <f>C7*(-2)</f>
        <v>-4</v>
      </c>
      <c r="H7" s="12">
        <f>SUM(F7:G7)</f>
        <v>106</v>
      </c>
      <c r="I7" s="23"/>
      <c r="J7" s="22">
        <v>2</v>
      </c>
      <c r="K7" s="22"/>
      <c r="L7" s="10">
        <f>I7*20</f>
        <v>0</v>
      </c>
      <c r="M7" s="10">
        <f>J7*(-20)</f>
        <v>-40</v>
      </c>
      <c r="N7" s="10">
        <f>K7*20</f>
        <v>0</v>
      </c>
      <c r="O7" s="37">
        <v>4</v>
      </c>
      <c r="P7" s="17">
        <v>71</v>
      </c>
      <c r="Q7" s="18">
        <f>AVERAGE(I7:K7,O7)</f>
        <v>3</v>
      </c>
      <c r="R7" s="12">
        <f aca="true" t="shared" si="0" ref="R7:R25">SUM(L7:M7,P7+N7)</f>
        <v>31</v>
      </c>
      <c r="S7" s="15">
        <v>1</v>
      </c>
      <c r="T7" s="16">
        <v>5</v>
      </c>
      <c r="U7" s="9">
        <v>3</v>
      </c>
      <c r="V7" s="9">
        <v>4</v>
      </c>
      <c r="W7" s="36">
        <v>3</v>
      </c>
      <c r="X7" s="9">
        <v>3</v>
      </c>
      <c r="Y7" s="9">
        <v>3</v>
      </c>
      <c r="Z7" s="9">
        <v>4</v>
      </c>
      <c r="AA7" s="9">
        <v>3</v>
      </c>
      <c r="AB7" s="36">
        <v>3</v>
      </c>
      <c r="AC7" s="9">
        <v>3</v>
      </c>
      <c r="AD7" s="9">
        <v>4</v>
      </c>
      <c r="AE7" s="9">
        <v>3</v>
      </c>
      <c r="AF7" s="9">
        <v>3</v>
      </c>
      <c r="AG7" s="36">
        <v>4</v>
      </c>
      <c r="AH7" s="9">
        <v>3</v>
      </c>
      <c r="AI7" s="9">
        <v>4</v>
      </c>
      <c r="AJ7" s="9" t="s">
        <v>17</v>
      </c>
      <c r="AK7" s="11">
        <f>AVERAGE(T7:AI7)</f>
        <v>3.4375</v>
      </c>
      <c r="AL7" s="12">
        <f>(SUM(T7:AI7)*10)+35</f>
        <v>585</v>
      </c>
      <c r="AM7" s="16">
        <v>55</v>
      </c>
      <c r="AN7" s="12">
        <f>45+45</f>
        <v>90</v>
      </c>
      <c r="AO7" s="19">
        <f>SUM(H7,R7,AL7,AN7)</f>
        <v>812</v>
      </c>
      <c r="AP7" s="13">
        <v>3</v>
      </c>
      <c r="AQ7" s="20" t="s">
        <v>25</v>
      </c>
      <c r="AR7" s="16">
        <v>3</v>
      </c>
      <c r="AS7" s="9">
        <v>3</v>
      </c>
      <c r="AT7" s="9">
        <v>3</v>
      </c>
      <c r="AU7" s="38">
        <f>AVERAGE(AR7:AT7)</f>
        <v>3</v>
      </c>
      <c r="AV7" s="39">
        <f>SUM(AR7:AT7)*10</f>
        <v>90</v>
      </c>
      <c r="AW7" s="49">
        <f>SUM(AO7,AV7)</f>
        <v>902</v>
      </c>
      <c r="AX7" s="50">
        <v>3</v>
      </c>
      <c r="AY7" s="44"/>
      <c r="AZ7" s="45"/>
      <c r="BA7" s="45"/>
      <c r="BB7" s="45"/>
    </row>
    <row r="8" spans="1:54" ht="15">
      <c r="A8" s="15">
        <v>2</v>
      </c>
      <c r="B8" s="2" t="s">
        <v>38</v>
      </c>
      <c r="C8" s="16">
        <v>4</v>
      </c>
      <c r="D8" s="9">
        <v>14</v>
      </c>
      <c r="E8" s="9">
        <f aca="true" t="shared" si="1" ref="E8:E25">$G$3-D8</f>
        <v>17</v>
      </c>
      <c r="F8" s="10">
        <f aca="true" t="shared" si="2" ref="F8:F25">E8*5</f>
        <v>85</v>
      </c>
      <c r="G8" s="9">
        <f aca="true" t="shared" si="3" ref="G8:G25">C8*(-2)</f>
        <v>-8</v>
      </c>
      <c r="H8" s="12">
        <f aca="true" t="shared" si="4" ref="H8:H25">SUM(F8:G8)</f>
        <v>77</v>
      </c>
      <c r="I8" s="16">
        <v>4</v>
      </c>
      <c r="J8" s="36">
        <v>3</v>
      </c>
      <c r="K8" s="9">
        <v>4</v>
      </c>
      <c r="L8" s="10">
        <f>I8*20</f>
        <v>80</v>
      </c>
      <c r="M8" s="10">
        <f>J8*20</f>
        <v>60</v>
      </c>
      <c r="N8" s="10">
        <f>K8*20</f>
        <v>80</v>
      </c>
      <c r="O8" s="16">
        <v>4</v>
      </c>
      <c r="P8" s="17">
        <f>12+16+35+12</f>
        <v>75</v>
      </c>
      <c r="Q8" s="18">
        <f aca="true" t="shared" si="5" ref="Q8:Q25">AVERAGE(I8:K8,O8)</f>
        <v>3.75</v>
      </c>
      <c r="R8" s="12">
        <f t="shared" si="0"/>
        <v>295</v>
      </c>
      <c r="S8" s="15">
        <v>2</v>
      </c>
      <c r="T8" s="16">
        <v>3</v>
      </c>
      <c r="U8" s="9">
        <v>4</v>
      </c>
      <c r="V8" s="36">
        <v>3</v>
      </c>
      <c r="W8" s="9">
        <v>4</v>
      </c>
      <c r="X8" s="36">
        <v>3</v>
      </c>
      <c r="Y8" s="36">
        <v>4</v>
      </c>
      <c r="Z8" s="36">
        <v>3</v>
      </c>
      <c r="AA8" s="36">
        <v>4</v>
      </c>
      <c r="AB8" s="9">
        <v>3</v>
      </c>
      <c r="AC8" s="9">
        <v>3</v>
      </c>
      <c r="AD8" s="36">
        <v>3</v>
      </c>
      <c r="AE8" s="36">
        <v>3</v>
      </c>
      <c r="AF8" s="36">
        <v>3</v>
      </c>
      <c r="AG8" s="9">
        <v>4</v>
      </c>
      <c r="AH8" s="9">
        <v>4</v>
      </c>
      <c r="AI8" s="9">
        <v>3</v>
      </c>
      <c r="AJ8" s="9" t="s">
        <v>17</v>
      </c>
      <c r="AK8" s="11">
        <f aca="true" t="shared" si="6" ref="AK8:AK25">AVERAGE(T8:AI8)</f>
        <v>3.375</v>
      </c>
      <c r="AL8" s="12">
        <f aca="true" t="shared" si="7" ref="AL8:AL25">(SUM(T8:AI8)*10)+35</f>
        <v>575</v>
      </c>
      <c r="AM8" s="16" t="s">
        <v>65</v>
      </c>
      <c r="AN8" s="12">
        <f>35+25</f>
        <v>60</v>
      </c>
      <c r="AO8" s="19">
        <f aca="true" t="shared" si="8" ref="AO8:AO25">SUM(H8,R8,AL8,AN8)</f>
        <v>1007</v>
      </c>
      <c r="AP8" s="13">
        <v>3</v>
      </c>
      <c r="AQ8" s="20" t="s">
        <v>25</v>
      </c>
      <c r="AR8" s="16">
        <v>3</v>
      </c>
      <c r="AS8" s="9">
        <v>4</v>
      </c>
      <c r="AT8" s="9">
        <v>5</v>
      </c>
      <c r="AU8" s="38">
        <f aca="true" t="shared" si="9" ref="AU8:AU25">AVERAGE(AR8:AT8)</f>
        <v>4</v>
      </c>
      <c r="AV8" s="39">
        <f aca="true" t="shared" si="10" ref="AV8:AV25">SUM(AR8:AT8)*10</f>
        <v>120</v>
      </c>
      <c r="AW8" s="14">
        <f aca="true" t="shared" si="11" ref="AW8:AW25">SUM(AO8,AV8)</f>
        <v>1127</v>
      </c>
      <c r="AX8" s="43">
        <v>4</v>
      </c>
      <c r="AY8" s="46"/>
      <c r="AZ8" s="47"/>
      <c r="BA8" s="47"/>
      <c r="BB8" s="47"/>
    </row>
    <row r="9" spans="1:54" ht="15">
      <c r="A9" s="15">
        <v>3</v>
      </c>
      <c r="B9" s="2" t="s">
        <v>39</v>
      </c>
      <c r="C9" s="16">
        <v>3</v>
      </c>
      <c r="D9" s="9">
        <v>2</v>
      </c>
      <c r="E9" s="9">
        <f t="shared" si="1"/>
        <v>29</v>
      </c>
      <c r="F9" s="10">
        <f t="shared" si="2"/>
        <v>145</v>
      </c>
      <c r="G9" s="9">
        <f t="shared" si="3"/>
        <v>-6</v>
      </c>
      <c r="H9" s="12">
        <f t="shared" si="4"/>
        <v>139</v>
      </c>
      <c r="I9" s="16">
        <v>3</v>
      </c>
      <c r="J9" s="9">
        <v>3</v>
      </c>
      <c r="K9" s="9">
        <v>5</v>
      </c>
      <c r="L9" s="10">
        <f>I9*20</f>
        <v>60</v>
      </c>
      <c r="M9" s="10">
        <f>J9*20</f>
        <v>60</v>
      </c>
      <c r="N9" s="10">
        <f aca="true" t="shared" si="12" ref="N9:N25">K9*20</f>
        <v>100</v>
      </c>
      <c r="O9" s="37">
        <v>4</v>
      </c>
      <c r="P9" s="17">
        <v>86</v>
      </c>
      <c r="Q9" s="18">
        <f t="shared" si="5"/>
        <v>3.75</v>
      </c>
      <c r="R9" s="12">
        <f>SUM(L9:M9,P9+N9)</f>
        <v>306</v>
      </c>
      <c r="S9" s="15">
        <v>3</v>
      </c>
      <c r="T9" s="16">
        <v>5</v>
      </c>
      <c r="U9" s="9">
        <v>4</v>
      </c>
      <c r="V9" s="9">
        <v>5</v>
      </c>
      <c r="W9" s="22" t="s">
        <v>34</v>
      </c>
      <c r="X9" s="9">
        <v>3</v>
      </c>
      <c r="Y9" s="9">
        <v>5</v>
      </c>
      <c r="Z9" s="9">
        <v>5</v>
      </c>
      <c r="AA9" s="9">
        <v>3</v>
      </c>
      <c r="AB9" s="9">
        <v>5</v>
      </c>
      <c r="AC9" s="9">
        <v>4</v>
      </c>
      <c r="AD9" s="9">
        <v>5</v>
      </c>
      <c r="AE9" s="9">
        <v>4</v>
      </c>
      <c r="AF9" s="9">
        <v>4</v>
      </c>
      <c r="AG9" s="9">
        <v>4</v>
      </c>
      <c r="AH9" s="36">
        <v>4</v>
      </c>
      <c r="AI9" s="36">
        <v>3</v>
      </c>
      <c r="AJ9" s="9" t="s">
        <v>17</v>
      </c>
      <c r="AK9" s="11">
        <f t="shared" si="6"/>
        <v>4.2</v>
      </c>
      <c r="AL9" s="12">
        <f t="shared" si="7"/>
        <v>665</v>
      </c>
      <c r="AM9" s="16">
        <v>55</v>
      </c>
      <c r="AN9" s="12">
        <f>45+45</f>
        <v>90</v>
      </c>
      <c r="AO9" s="19">
        <f t="shared" si="8"/>
        <v>1200</v>
      </c>
      <c r="AP9" s="13">
        <v>4</v>
      </c>
      <c r="AQ9" s="20" t="s">
        <v>36</v>
      </c>
      <c r="AR9" s="16">
        <v>4</v>
      </c>
      <c r="AS9" s="9">
        <v>4</v>
      </c>
      <c r="AT9" s="9">
        <v>4</v>
      </c>
      <c r="AU9" s="38">
        <f t="shared" si="9"/>
        <v>4</v>
      </c>
      <c r="AV9" s="39">
        <f t="shared" si="10"/>
        <v>120</v>
      </c>
      <c r="AW9" s="14">
        <f t="shared" si="11"/>
        <v>1320</v>
      </c>
      <c r="AX9" s="20">
        <v>4</v>
      </c>
      <c r="AY9" s="46"/>
      <c r="AZ9" s="47"/>
      <c r="BA9" s="47"/>
      <c r="BB9" s="47"/>
    </row>
    <row r="10" spans="1:54" ht="15">
      <c r="A10" s="15">
        <v>4</v>
      </c>
      <c r="B10" s="2" t="s">
        <v>71</v>
      </c>
      <c r="C10" s="16">
        <v>10</v>
      </c>
      <c r="D10" s="9">
        <v>2</v>
      </c>
      <c r="E10" s="9">
        <f t="shared" si="1"/>
        <v>29</v>
      </c>
      <c r="F10" s="10">
        <f t="shared" si="2"/>
        <v>145</v>
      </c>
      <c r="G10" s="9">
        <f t="shared" si="3"/>
        <v>-20</v>
      </c>
      <c r="H10" s="12">
        <f t="shared" si="4"/>
        <v>125</v>
      </c>
      <c r="I10" s="16">
        <v>4</v>
      </c>
      <c r="J10" s="36">
        <v>5</v>
      </c>
      <c r="K10" s="9">
        <v>5</v>
      </c>
      <c r="L10" s="10">
        <f>I10*20</f>
        <v>80</v>
      </c>
      <c r="M10" s="10">
        <f>J10*20</f>
        <v>100</v>
      </c>
      <c r="N10" s="10">
        <f t="shared" si="12"/>
        <v>100</v>
      </c>
      <c r="O10" s="16">
        <v>4</v>
      </c>
      <c r="P10" s="17">
        <f>12+12+28+20</f>
        <v>72</v>
      </c>
      <c r="Q10" s="18">
        <f t="shared" si="5"/>
        <v>4.5</v>
      </c>
      <c r="R10" s="12">
        <f t="shared" si="0"/>
        <v>352</v>
      </c>
      <c r="S10" s="15">
        <v>4</v>
      </c>
      <c r="T10" s="16">
        <v>5</v>
      </c>
      <c r="U10" s="9">
        <v>4</v>
      </c>
      <c r="V10" s="9">
        <v>5</v>
      </c>
      <c r="W10" s="9">
        <v>4</v>
      </c>
      <c r="X10" s="9">
        <v>4</v>
      </c>
      <c r="Y10" s="9">
        <v>5</v>
      </c>
      <c r="Z10" s="9">
        <v>4</v>
      </c>
      <c r="AA10" s="9">
        <v>3</v>
      </c>
      <c r="AB10" s="9">
        <v>4</v>
      </c>
      <c r="AC10" s="9">
        <v>4</v>
      </c>
      <c r="AD10" s="9">
        <v>4</v>
      </c>
      <c r="AE10" s="9">
        <v>4</v>
      </c>
      <c r="AF10" s="9">
        <v>5</v>
      </c>
      <c r="AG10" s="9">
        <v>5</v>
      </c>
      <c r="AH10" s="9">
        <v>5</v>
      </c>
      <c r="AI10" s="9">
        <v>4</v>
      </c>
      <c r="AJ10" s="9" t="s">
        <v>17</v>
      </c>
      <c r="AK10" s="11">
        <f t="shared" si="6"/>
        <v>4.3125</v>
      </c>
      <c r="AL10" s="12">
        <f t="shared" si="7"/>
        <v>725</v>
      </c>
      <c r="AM10" s="16">
        <v>5555</v>
      </c>
      <c r="AN10" s="12">
        <f>45*4</f>
        <v>180</v>
      </c>
      <c r="AO10" s="19">
        <f t="shared" si="8"/>
        <v>1382</v>
      </c>
      <c r="AP10" s="13">
        <v>4</v>
      </c>
      <c r="AQ10" s="20" t="s">
        <v>25</v>
      </c>
      <c r="AR10" s="16">
        <v>5</v>
      </c>
      <c r="AS10" s="9">
        <v>5</v>
      </c>
      <c r="AT10" s="9">
        <v>5</v>
      </c>
      <c r="AU10" s="38">
        <f t="shared" si="9"/>
        <v>5</v>
      </c>
      <c r="AV10" s="39">
        <f t="shared" si="10"/>
        <v>150</v>
      </c>
      <c r="AW10" s="41">
        <f t="shared" si="11"/>
        <v>1532</v>
      </c>
      <c r="AX10" s="42">
        <v>5</v>
      </c>
      <c r="AY10" s="46"/>
      <c r="AZ10" s="47"/>
      <c r="BA10" s="47"/>
      <c r="BB10" s="47"/>
    </row>
    <row r="11" spans="1:50" ht="12.75">
      <c r="A11" s="15">
        <v>5</v>
      </c>
      <c r="B11" s="2" t="s">
        <v>40</v>
      </c>
      <c r="C11" s="16">
        <v>2</v>
      </c>
      <c r="D11" s="9">
        <v>1</v>
      </c>
      <c r="E11" s="9">
        <f t="shared" si="1"/>
        <v>30</v>
      </c>
      <c r="F11" s="10">
        <f t="shared" si="2"/>
        <v>150</v>
      </c>
      <c r="G11" s="9">
        <f t="shared" si="3"/>
        <v>-4</v>
      </c>
      <c r="H11" s="12">
        <f t="shared" si="4"/>
        <v>146</v>
      </c>
      <c r="I11" s="16">
        <v>3</v>
      </c>
      <c r="J11" s="9">
        <v>3</v>
      </c>
      <c r="K11" s="9">
        <v>4</v>
      </c>
      <c r="L11" s="10">
        <f>I11*20</f>
        <v>60</v>
      </c>
      <c r="M11" s="10">
        <f>J11*20</f>
        <v>60</v>
      </c>
      <c r="N11" s="10">
        <f t="shared" si="12"/>
        <v>80</v>
      </c>
      <c r="O11" s="16">
        <v>3</v>
      </c>
      <c r="P11" s="17">
        <f>9+12+28+7</f>
        <v>56</v>
      </c>
      <c r="Q11" s="18">
        <f t="shared" si="5"/>
        <v>3.25</v>
      </c>
      <c r="R11" s="12">
        <f t="shared" si="0"/>
        <v>256</v>
      </c>
      <c r="S11" s="15">
        <v>5</v>
      </c>
      <c r="T11" s="16">
        <v>5</v>
      </c>
      <c r="U11" s="9">
        <v>4</v>
      </c>
      <c r="V11" s="9">
        <v>3</v>
      </c>
      <c r="W11" s="9">
        <v>4</v>
      </c>
      <c r="X11" s="9">
        <v>3</v>
      </c>
      <c r="Y11" s="9">
        <v>5</v>
      </c>
      <c r="Z11" s="9">
        <v>3</v>
      </c>
      <c r="AA11" s="9">
        <v>3</v>
      </c>
      <c r="AB11" s="9">
        <v>4</v>
      </c>
      <c r="AC11" s="9">
        <v>4</v>
      </c>
      <c r="AD11" s="9">
        <v>4</v>
      </c>
      <c r="AE11" s="9">
        <v>4</v>
      </c>
      <c r="AF11" s="9">
        <v>4</v>
      </c>
      <c r="AG11" s="9">
        <v>4</v>
      </c>
      <c r="AH11" s="9">
        <v>5</v>
      </c>
      <c r="AI11" s="9">
        <v>3</v>
      </c>
      <c r="AJ11" s="21" t="s">
        <v>17</v>
      </c>
      <c r="AK11" s="11">
        <f>AVERAGE(T11:AH11)</f>
        <v>3.933333333333333</v>
      </c>
      <c r="AL11" s="12">
        <f>(SUM(T11:AH11)*10)+35</f>
        <v>625</v>
      </c>
      <c r="AM11" s="16" t="s">
        <v>66</v>
      </c>
      <c r="AN11" s="12">
        <f>35+25+25</f>
        <v>85</v>
      </c>
      <c r="AO11" s="19">
        <f t="shared" si="8"/>
        <v>1112</v>
      </c>
      <c r="AP11" s="13">
        <v>3</v>
      </c>
      <c r="AQ11" s="20" t="s">
        <v>25</v>
      </c>
      <c r="AR11" s="16">
        <v>3</v>
      </c>
      <c r="AS11" s="9">
        <v>4</v>
      </c>
      <c r="AT11" s="9">
        <v>4</v>
      </c>
      <c r="AU11" s="38">
        <f t="shared" si="9"/>
        <v>3.6666666666666665</v>
      </c>
      <c r="AV11" s="39">
        <f t="shared" si="10"/>
        <v>110</v>
      </c>
      <c r="AW11" s="14">
        <f t="shared" si="11"/>
        <v>1222</v>
      </c>
      <c r="AX11" s="20">
        <v>4</v>
      </c>
    </row>
    <row r="12" spans="1:50" ht="12.75">
      <c r="A12" s="15">
        <v>6</v>
      </c>
      <c r="B12" s="2" t="s">
        <v>41</v>
      </c>
      <c r="C12" s="16">
        <v>1</v>
      </c>
      <c r="D12" s="9">
        <v>11</v>
      </c>
      <c r="E12" s="9">
        <f t="shared" si="1"/>
        <v>20</v>
      </c>
      <c r="F12" s="10">
        <f t="shared" si="2"/>
        <v>100</v>
      </c>
      <c r="G12" s="9">
        <f t="shared" si="3"/>
        <v>-2</v>
      </c>
      <c r="H12" s="12">
        <f t="shared" si="4"/>
        <v>98</v>
      </c>
      <c r="I12" s="16">
        <v>3</v>
      </c>
      <c r="J12" s="36">
        <v>4</v>
      </c>
      <c r="K12" s="9">
        <v>4</v>
      </c>
      <c r="L12" s="10">
        <f aca="true" t="shared" si="13" ref="L12:L24">I12*20</f>
        <v>60</v>
      </c>
      <c r="M12" s="10">
        <f aca="true" t="shared" si="14" ref="M12:M24">J12*20</f>
        <v>80</v>
      </c>
      <c r="N12" s="10">
        <f t="shared" si="12"/>
        <v>80</v>
      </c>
      <c r="O12" s="16">
        <v>3</v>
      </c>
      <c r="P12" s="17">
        <f>9+28+12+14</f>
        <v>63</v>
      </c>
      <c r="Q12" s="18">
        <f t="shared" si="5"/>
        <v>3.5</v>
      </c>
      <c r="R12" s="12">
        <f t="shared" si="0"/>
        <v>283</v>
      </c>
      <c r="S12" s="15">
        <v>6</v>
      </c>
      <c r="T12" s="16">
        <v>5</v>
      </c>
      <c r="U12" s="9">
        <v>4</v>
      </c>
      <c r="V12" s="9">
        <v>3</v>
      </c>
      <c r="W12" s="9">
        <v>4</v>
      </c>
      <c r="X12" s="9">
        <v>4</v>
      </c>
      <c r="Y12" s="36">
        <v>3</v>
      </c>
      <c r="Z12" s="36">
        <v>4</v>
      </c>
      <c r="AA12" s="36">
        <v>3</v>
      </c>
      <c r="AB12" s="36">
        <v>4</v>
      </c>
      <c r="AC12" s="9">
        <v>3</v>
      </c>
      <c r="AD12" s="9">
        <v>3</v>
      </c>
      <c r="AE12" s="9">
        <v>3</v>
      </c>
      <c r="AF12" s="9">
        <v>3</v>
      </c>
      <c r="AG12" s="9">
        <v>4</v>
      </c>
      <c r="AH12" s="9">
        <v>5</v>
      </c>
      <c r="AI12" s="9">
        <v>3</v>
      </c>
      <c r="AJ12" s="9" t="s">
        <v>17</v>
      </c>
      <c r="AK12" s="11">
        <f t="shared" si="6"/>
        <v>3.625</v>
      </c>
      <c r="AL12" s="12">
        <f t="shared" si="7"/>
        <v>615</v>
      </c>
      <c r="AM12" s="16" t="s">
        <v>17</v>
      </c>
      <c r="AN12" s="12">
        <v>25</v>
      </c>
      <c r="AO12" s="19">
        <f t="shared" si="8"/>
        <v>1021</v>
      </c>
      <c r="AP12" s="13">
        <v>3</v>
      </c>
      <c r="AQ12" s="20" t="s">
        <v>25</v>
      </c>
      <c r="AR12" s="16">
        <v>3</v>
      </c>
      <c r="AS12" s="9">
        <v>4</v>
      </c>
      <c r="AT12" s="9">
        <v>4</v>
      </c>
      <c r="AU12" s="38">
        <f t="shared" si="9"/>
        <v>3.6666666666666665</v>
      </c>
      <c r="AV12" s="39">
        <f t="shared" si="10"/>
        <v>110</v>
      </c>
      <c r="AW12" s="14">
        <f t="shared" si="11"/>
        <v>1131</v>
      </c>
      <c r="AX12" s="43">
        <v>4</v>
      </c>
    </row>
    <row r="13" spans="1:50" ht="12.75">
      <c r="A13" s="15">
        <v>7</v>
      </c>
      <c r="B13" s="2" t="s">
        <v>42</v>
      </c>
      <c r="C13" s="16">
        <v>5</v>
      </c>
      <c r="D13" s="9">
        <v>8</v>
      </c>
      <c r="E13" s="9">
        <f t="shared" si="1"/>
        <v>23</v>
      </c>
      <c r="F13" s="10">
        <f t="shared" si="2"/>
        <v>115</v>
      </c>
      <c r="G13" s="9">
        <f t="shared" si="3"/>
        <v>-10</v>
      </c>
      <c r="H13" s="12">
        <f t="shared" si="4"/>
        <v>105</v>
      </c>
      <c r="I13" s="16">
        <v>4</v>
      </c>
      <c r="J13" s="36">
        <v>4</v>
      </c>
      <c r="K13" s="9">
        <v>5</v>
      </c>
      <c r="L13" s="10">
        <f t="shared" si="13"/>
        <v>80</v>
      </c>
      <c r="M13" s="10">
        <f t="shared" si="14"/>
        <v>80</v>
      </c>
      <c r="N13" s="10">
        <f t="shared" si="12"/>
        <v>100</v>
      </c>
      <c r="O13" s="16">
        <v>3</v>
      </c>
      <c r="P13" s="17">
        <f>9+16+24+7</f>
        <v>56</v>
      </c>
      <c r="Q13" s="18">
        <f t="shared" si="5"/>
        <v>4</v>
      </c>
      <c r="R13" s="12">
        <f t="shared" si="0"/>
        <v>316</v>
      </c>
      <c r="S13" s="15">
        <v>7</v>
      </c>
      <c r="T13" s="16">
        <v>5</v>
      </c>
      <c r="U13" s="9">
        <v>4</v>
      </c>
      <c r="V13" s="9">
        <v>3</v>
      </c>
      <c r="W13" s="36">
        <v>4</v>
      </c>
      <c r="X13" s="9">
        <v>3</v>
      </c>
      <c r="Y13" s="36">
        <v>4</v>
      </c>
      <c r="Z13" s="9">
        <v>3</v>
      </c>
      <c r="AA13" s="36">
        <v>3</v>
      </c>
      <c r="AB13" s="36">
        <v>4</v>
      </c>
      <c r="AC13" s="36">
        <v>3</v>
      </c>
      <c r="AD13" s="9">
        <v>3</v>
      </c>
      <c r="AE13" s="9">
        <v>4</v>
      </c>
      <c r="AF13" s="9">
        <v>3</v>
      </c>
      <c r="AG13" s="9">
        <v>4</v>
      </c>
      <c r="AH13" s="9">
        <v>4</v>
      </c>
      <c r="AI13" s="9">
        <v>3</v>
      </c>
      <c r="AJ13" s="9" t="s">
        <v>17</v>
      </c>
      <c r="AK13" s="11">
        <f t="shared" si="6"/>
        <v>3.5625</v>
      </c>
      <c r="AL13" s="12">
        <f t="shared" si="7"/>
        <v>605</v>
      </c>
      <c r="AM13" s="16" t="s">
        <v>67</v>
      </c>
      <c r="AN13" s="12">
        <f>35+35+25</f>
        <v>95</v>
      </c>
      <c r="AO13" s="19">
        <f t="shared" si="8"/>
        <v>1121</v>
      </c>
      <c r="AP13" s="13">
        <v>3</v>
      </c>
      <c r="AQ13" s="20" t="s">
        <v>25</v>
      </c>
      <c r="AR13" s="16">
        <v>4</v>
      </c>
      <c r="AS13" s="9">
        <v>4</v>
      </c>
      <c r="AT13" s="9">
        <v>4</v>
      </c>
      <c r="AU13" s="38">
        <f t="shared" si="9"/>
        <v>4</v>
      </c>
      <c r="AV13" s="39">
        <f t="shared" si="10"/>
        <v>120</v>
      </c>
      <c r="AW13" s="14">
        <f t="shared" si="11"/>
        <v>1241</v>
      </c>
      <c r="AX13" s="20">
        <v>4</v>
      </c>
    </row>
    <row r="14" spans="1:50" ht="12.75">
      <c r="A14" s="15">
        <v>8</v>
      </c>
      <c r="B14" s="2" t="s">
        <v>43</v>
      </c>
      <c r="C14" s="16">
        <v>6</v>
      </c>
      <c r="D14" s="9">
        <v>12</v>
      </c>
      <c r="E14" s="9">
        <f t="shared" si="1"/>
        <v>19</v>
      </c>
      <c r="F14" s="10">
        <f t="shared" si="2"/>
        <v>95</v>
      </c>
      <c r="G14" s="9">
        <f t="shared" si="3"/>
        <v>-12</v>
      </c>
      <c r="H14" s="12">
        <f t="shared" si="4"/>
        <v>83</v>
      </c>
      <c r="I14" s="37">
        <v>3</v>
      </c>
      <c r="J14" s="36">
        <v>4</v>
      </c>
      <c r="K14" s="9">
        <v>3</v>
      </c>
      <c r="L14" s="10">
        <f t="shared" si="13"/>
        <v>60</v>
      </c>
      <c r="M14" s="10">
        <f t="shared" si="14"/>
        <v>80</v>
      </c>
      <c r="N14" s="10">
        <f t="shared" si="12"/>
        <v>60</v>
      </c>
      <c r="O14" s="37">
        <v>3</v>
      </c>
      <c r="P14" s="17">
        <v>54</v>
      </c>
      <c r="Q14" s="18">
        <f t="shared" si="5"/>
        <v>3.25</v>
      </c>
      <c r="R14" s="12">
        <f t="shared" si="0"/>
        <v>254</v>
      </c>
      <c r="S14" s="15">
        <v>8</v>
      </c>
      <c r="T14" s="16">
        <v>3</v>
      </c>
      <c r="U14" s="36">
        <v>3</v>
      </c>
      <c r="V14" s="36">
        <v>3</v>
      </c>
      <c r="W14" s="9">
        <v>4</v>
      </c>
      <c r="X14" s="9">
        <v>3</v>
      </c>
      <c r="Y14" s="36">
        <v>4</v>
      </c>
      <c r="Z14" s="36">
        <v>3</v>
      </c>
      <c r="AA14" s="36">
        <v>3</v>
      </c>
      <c r="AB14" s="36">
        <v>3</v>
      </c>
      <c r="AC14" s="36">
        <v>3</v>
      </c>
      <c r="AD14" s="36">
        <v>3</v>
      </c>
      <c r="AE14" s="36">
        <v>3</v>
      </c>
      <c r="AF14" s="36">
        <v>3</v>
      </c>
      <c r="AG14" s="9">
        <v>3</v>
      </c>
      <c r="AH14" s="9">
        <v>4</v>
      </c>
      <c r="AI14" s="9">
        <v>3</v>
      </c>
      <c r="AJ14" s="9" t="s">
        <v>17</v>
      </c>
      <c r="AK14" s="11">
        <f t="shared" si="6"/>
        <v>3.1875</v>
      </c>
      <c r="AL14" s="12">
        <f t="shared" si="7"/>
        <v>545</v>
      </c>
      <c r="AM14" s="16" t="s">
        <v>17</v>
      </c>
      <c r="AN14" s="12">
        <v>25</v>
      </c>
      <c r="AO14" s="19">
        <f t="shared" si="8"/>
        <v>907</v>
      </c>
      <c r="AP14" s="13">
        <v>3</v>
      </c>
      <c r="AQ14" s="20" t="s">
        <v>25</v>
      </c>
      <c r="AR14" s="16">
        <v>3</v>
      </c>
      <c r="AS14" s="9">
        <v>3</v>
      </c>
      <c r="AT14" s="9">
        <v>4</v>
      </c>
      <c r="AU14" s="38">
        <f t="shared" si="9"/>
        <v>3.3333333333333335</v>
      </c>
      <c r="AV14" s="39">
        <f t="shared" si="10"/>
        <v>100</v>
      </c>
      <c r="AW14" s="49">
        <f t="shared" si="11"/>
        <v>1007</v>
      </c>
      <c r="AX14" s="50">
        <v>3</v>
      </c>
    </row>
    <row r="15" spans="1:50" ht="12.75">
      <c r="A15" s="15">
        <v>9</v>
      </c>
      <c r="B15" s="2" t="s">
        <v>44</v>
      </c>
      <c r="C15" s="16">
        <v>3</v>
      </c>
      <c r="D15" s="9">
        <v>3</v>
      </c>
      <c r="E15" s="9">
        <f t="shared" si="1"/>
        <v>28</v>
      </c>
      <c r="F15" s="10">
        <f t="shared" si="2"/>
        <v>140</v>
      </c>
      <c r="G15" s="9">
        <f t="shared" si="3"/>
        <v>-6</v>
      </c>
      <c r="H15" s="12">
        <f t="shared" si="4"/>
        <v>134</v>
      </c>
      <c r="I15" s="16">
        <v>4</v>
      </c>
      <c r="J15" s="36">
        <v>4</v>
      </c>
      <c r="K15" s="9">
        <v>4</v>
      </c>
      <c r="L15" s="10">
        <f t="shared" si="13"/>
        <v>80</v>
      </c>
      <c r="M15" s="10">
        <f t="shared" si="14"/>
        <v>80</v>
      </c>
      <c r="N15" s="10">
        <f t="shared" si="12"/>
        <v>80</v>
      </c>
      <c r="O15" s="37">
        <v>4</v>
      </c>
      <c r="P15" s="17">
        <v>76</v>
      </c>
      <c r="Q15" s="18">
        <f t="shared" si="5"/>
        <v>4</v>
      </c>
      <c r="R15" s="12">
        <f t="shared" si="0"/>
        <v>316</v>
      </c>
      <c r="S15" s="15">
        <v>9</v>
      </c>
      <c r="T15" s="16">
        <v>5</v>
      </c>
      <c r="U15" s="9">
        <v>4</v>
      </c>
      <c r="V15" s="9">
        <v>5</v>
      </c>
      <c r="W15" s="9">
        <v>4</v>
      </c>
      <c r="X15" s="9">
        <v>3</v>
      </c>
      <c r="Y15" s="9">
        <v>4</v>
      </c>
      <c r="Z15" s="9">
        <v>5</v>
      </c>
      <c r="AA15" s="9">
        <v>3</v>
      </c>
      <c r="AB15" s="9">
        <v>5</v>
      </c>
      <c r="AC15" s="9">
        <v>4</v>
      </c>
      <c r="AD15" s="9">
        <v>4</v>
      </c>
      <c r="AE15" s="9">
        <v>3</v>
      </c>
      <c r="AF15" s="36">
        <v>4</v>
      </c>
      <c r="AG15" s="9">
        <v>4</v>
      </c>
      <c r="AH15" s="9">
        <v>5</v>
      </c>
      <c r="AI15" s="9">
        <v>3</v>
      </c>
      <c r="AJ15" s="9" t="s">
        <v>17</v>
      </c>
      <c r="AK15" s="11">
        <f t="shared" si="6"/>
        <v>4.0625</v>
      </c>
      <c r="AL15" s="12">
        <f t="shared" si="7"/>
        <v>685</v>
      </c>
      <c r="AM15" s="16">
        <v>45</v>
      </c>
      <c r="AN15" s="12">
        <f>35+25</f>
        <v>60</v>
      </c>
      <c r="AO15" s="19">
        <f t="shared" si="8"/>
        <v>1195</v>
      </c>
      <c r="AP15" s="13">
        <v>4</v>
      </c>
      <c r="AQ15" s="20" t="s">
        <v>25</v>
      </c>
      <c r="AR15" s="16">
        <v>4</v>
      </c>
      <c r="AS15" s="9">
        <v>4</v>
      </c>
      <c r="AT15" s="9">
        <v>5</v>
      </c>
      <c r="AU15" s="38">
        <f t="shared" si="9"/>
        <v>4.333333333333333</v>
      </c>
      <c r="AV15" s="39">
        <f t="shared" si="10"/>
        <v>130</v>
      </c>
      <c r="AW15" s="14">
        <f t="shared" si="11"/>
        <v>1325</v>
      </c>
      <c r="AX15" s="20">
        <v>4</v>
      </c>
    </row>
    <row r="16" spans="1:50" ht="12.75">
      <c r="A16" s="15">
        <v>10</v>
      </c>
      <c r="B16" s="2" t="s">
        <v>45</v>
      </c>
      <c r="C16" s="16">
        <v>3</v>
      </c>
      <c r="D16" s="9">
        <v>7</v>
      </c>
      <c r="E16" s="9">
        <f t="shared" si="1"/>
        <v>24</v>
      </c>
      <c r="F16" s="10">
        <f t="shared" si="2"/>
        <v>120</v>
      </c>
      <c r="G16" s="9">
        <f t="shared" si="3"/>
        <v>-6</v>
      </c>
      <c r="H16" s="12">
        <f t="shared" si="4"/>
        <v>114</v>
      </c>
      <c r="I16" s="16">
        <v>5</v>
      </c>
      <c r="J16" s="22"/>
      <c r="K16" s="9">
        <v>4</v>
      </c>
      <c r="L16" s="10">
        <f t="shared" si="13"/>
        <v>100</v>
      </c>
      <c r="M16" s="10">
        <f t="shared" si="14"/>
        <v>0</v>
      </c>
      <c r="N16" s="10">
        <f t="shared" si="12"/>
        <v>80</v>
      </c>
      <c r="O16" s="16">
        <v>4</v>
      </c>
      <c r="P16" s="17">
        <f>9+16+28+20</f>
        <v>73</v>
      </c>
      <c r="Q16" s="18">
        <f t="shared" si="5"/>
        <v>4.333333333333333</v>
      </c>
      <c r="R16" s="12">
        <f t="shared" si="0"/>
        <v>253</v>
      </c>
      <c r="S16" s="15">
        <v>10</v>
      </c>
      <c r="T16" s="16">
        <v>4</v>
      </c>
      <c r="U16" s="9">
        <v>4</v>
      </c>
      <c r="V16" s="9">
        <v>3</v>
      </c>
      <c r="W16" s="9">
        <v>4</v>
      </c>
      <c r="X16" s="9">
        <v>3</v>
      </c>
      <c r="Y16" s="36">
        <v>4</v>
      </c>
      <c r="Z16" s="36">
        <v>3</v>
      </c>
      <c r="AA16" s="36">
        <v>3</v>
      </c>
      <c r="AB16" s="36">
        <v>4</v>
      </c>
      <c r="AC16" s="36">
        <v>4</v>
      </c>
      <c r="AD16" s="9">
        <v>3</v>
      </c>
      <c r="AE16" s="9">
        <v>4</v>
      </c>
      <c r="AF16" s="9">
        <v>4</v>
      </c>
      <c r="AG16" s="9">
        <v>4</v>
      </c>
      <c r="AH16" s="9">
        <v>5</v>
      </c>
      <c r="AI16" s="9">
        <v>3</v>
      </c>
      <c r="AJ16" s="9" t="s">
        <v>17</v>
      </c>
      <c r="AK16" s="11">
        <f t="shared" si="6"/>
        <v>3.6875</v>
      </c>
      <c r="AL16" s="12">
        <f t="shared" si="7"/>
        <v>625</v>
      </c>
      <c r="AM16" s="16">
        <v>535</v>
      </c>
      <c r="AN16" s="12">
        <f>45+45+15</f>
        <v>105</v>
      </c>
      <c r="AO16" s="19">
        <f t="shared" si="8"/>
        <v>1097</v>
      </c>
      <c r="AP16" s="13">
        <v>3</v>
      </c>
      <c r="AQ16" s="20" t="s">
        <v>25</v>
      </c>
      <c r="AR16" s="16">
        <v>4</v>
      </c>
      <c r="AS16" s="9">
        <v>4</v>
      </c>
      <c r="AT16" s="9">
        <v>5</v>
      </c>
      <c r="AU16" s="38">
        <f t="shared" si="9"/>
        <v>4.333333333333333</v>
      </c>
      <c r="AV16" s="39">
        <f t="shared" si="10"/>
        <v>130</v>
      </c>
      <c r="AW16" s="14">
        <f t="shared" si="11"/>
        <v>1227</v>
      </c>
      <c r="AX16" s="20">
        <v>4</v>
      </c>
    </row>
    <row r="17" spans="1:54" ht="14.25">
      <c r="A17" s="15">
        <v>11</v>
      </c>
      <c r="B17" s="2" t="s">
        <v>46</v>
      </c>
      <c r="C17" s="16">
        <v>2</v>
      </c>
      <c r="D17" s="9">
        <v>10</v>
      </c>
      <c r="E17" s="9">
        <f t="shared" si="1"/>
        <v>21</v>
      </c>
      <c r="F17" s="10">
        <f t="shared" si="2"/>
        <v>105</v>
      </c>
      <c r="G17" s="9">
        <f t="shared" si="3"/>
        <v>-4</v>
      </c>
      <c r="H17" s="12">
        <f t="shared" si="4"/>
        <v>101</v>
      </c>
      <c r="I17" s="16">
        <v>3</v>
      </c>
      <c r="J17" s="36">
        <v>3</v>
      </c>
      <c r="K17" s="9">
        <v>3</v>
      </c>
      <c r="L17" s="10">
        <f t="shared" si="13"/>
        <v>60</v>
      </c>
      <c r="M17" s="10">
        <f t="shared" si="14"/>
        <v>60</v>
      </c>
      <c r="N17" s="10">
        <f t="shared" si="12"/>
        <v>60</v>
      </c>
      <c r="O17" s="16">
        <v>3</v>
      </c>
      <c r="P17" s="17">
        <f>12+14+28+5</f>
        <v>59</v>
      </c>
      <c r="Q17" s="18">
        <f t="shared" si="5"/>
        <v>3</v>
      </c>
      <c r="R17" s="12">
        <f t="shared" si="0"/>
        <v>239</v>
      </c>
      <c r="S17" s="15">
        <v>11</v>
      </c>
      <c r="T17" s="16">
        <v>4</v>
      </c>
      <c r="U17" s="36">
        <v>4</v>
      </c>
      <c r="V17" s="36">
        <v>4</v>
      </c>
      <c r="W17" s="9">
        <v>3</v>
      </c>
      <c r="X17" s="36">
        <v>4</v>
      </c>
      <c r="Y17" s="36">
        <v>4</v>
      </c>
      <c r="Z17" s="36">
        <v>4</v>
      </c>
      <c r="AA17" s="36">
        <v>3</v>
      </c>
      <c r="AB17" s="36">
        <v>3</v>
      </c>
      <c r="AC17" s="9">
        <v>3</v>
      </c>
      <c r="AD17" s="9">
        <v>3</v>
      </c>
      <c r="AE17" s="9">
        <v>3</v>
      </c>
      <c r="AF17" s="9">
        <v>3</v>
      </c>
      <c r="AG17" s="9">
        <v>4</v>
      </c>
      <c r="AH17" s="9">
        <v>4</v>
      </c>
      <c r="AI17" s="9">
        <v>4</v>
      </c>
      <c r="AJ17" s="9" t="s">
        <v>17</v>
      </c>
      <c r="AK17" s="11">
        <f t="shared" si="6"/>
        <v>3.5625</v>
      </c>
      <c r="AL17" s="12">
        <f t="shared" si="7"/>
        <v>605</v>
      </c>
      <c r="AM17" s="16" t="s">
        <v>65</v>
      </c>
      <c r="AN17" s="12">
        <f>35+25</f>
        <v>60</v>
      </c>
      <c r="AO17" s="19">
        <f t="shared" si="8"/>
        <v>1005</v>
      </c>
      <c r="AP17" s="13">
        <v>3</v>
      </c>
      <c r="AQ17" s="20" t="s">
        <v>25</v>
      </c>
      <c r="AR17" s="16">
        <v>3</v>
      </c>
      <c r="AS17" s="9">
        <v>4</v>
      </c>
      <c r="AT17" s="9">
        <v>4</v>
      </c>
      <c r="AU17" s="38">
        <f t="shared" si="9"/>
        <v>3.6666666666666665</v>
      </c>
      <c r="AV17" s="39">
        <f t="shared" si="10"/>
        <v>110</v>
      </c>
      <c r="AW17" s="14">
        <f t="shared" si="11"/>
        <v>1115</v>
      </c>
      <c r="AX17" s="43">
        <v>4</v>
      </c>
      <c r="AY17" s="44"/>
      <c r="AZ17" s="45"/>
      <c r="BA17" s="45"/>
      <c r="BB17" s="45"/>
    </row>
    <row r="18" spans="1:54" ht="15">
      <c r="A18" s="15">
        <v>12</v>
      </c>
      <c r="B18" s="2" t="s">
        <v>47</v>
      </c>
      <c r="C18" s="16">
        <v>2</v>
      </c>
      <c r="D18" s="9">
        <v>14</v>
      </c>
      <c r="E18" s="9">
        <f t="shared" si="1"/>
        <v>17</v>
      </c>
      <c r="F18" s="10">
        <f t="shared" si="2"/>
        <v>85</v>
      </c>
      <c r="G18" s="9">
        <f t="shared" si="3"/>
        <v>-4</v>
      </c>
      <c r="H18" s="12">
        <f t="shared" si="4"/>
        <v>81</v>
      </c>
      <c r="I18" s="23"/>
      <c r="J18" s="9">
        <v>3</v>
      </c>
      <c r="K18" s="9">
        <v>4</v>
      </c>
      <c r="L18" s="10">
        <f t="shared" si="13"/>
        <v>0</v>
      </c>
      <c r="M18" s="10">
        <f t="shared" si="14"/>
        <v>60</v>
      </c>
      <c r="N18" s="10">
        <f t="shared" si="12"/>
        <v>80</v>
      </c>
      <c r="O18" s="16">
        <v>2</v>
      </c>
      <c r="P18" s="17">
        <f>9+16+8+0</f>
        <v>33</v>
      </c>
      <c r="Q18" s="18">
        <f t="shared" si="5"/>
        <v>3</v>
      </c>
      <c r="R18" s="12">
        <f t="shared" si="0"/>
        <v>173</v>
      </c>
      <c r="S18" s="15">
        <v>12</v>
      </c>
      <c r="T18" s="16">
        <v>3</v>
      </c>
      <c r="U18" s="22" t="s">
        <v>34</v>
      </c>
      <c r="V18" s="22" t="s">
        <v>34</v>
      </c>
      <c r="W18" s="22" t="s">
        <v>34</v>
      </c>
      <c r="X18" s="9">
        <v>3</v>
      </c>
      <c r="Y18" s="22" t="s">
        <v>34</v>
      </c>
      <c r="Z18" s="22" t="s">
        <v>34</v>
      </c>
      <c r="AA18" s="22" t="s">
        <v>34</v>
      </c>
      <c r="AB18" s="22" t="s">
        <v>34</v>
      </c>
      <c r="AC18" s="22" t="s">
        <v>34</v>
      </c>
      <c r="AD18" s="22" t="s">
        <v>34</v>
      </c>
      <c r="AE18" s="9">
        <v>3</v>
      </c>
      <c r="AF18" s="9">
        <v>4</v>
      </c>
      <c r="AG18" s="9">
        <v>4</v>
      </c>
      <c r="AH18" s="9">
        <v>5</v>
      </c>
      <c r="AI18" s="9">
        <v>3</v>
      </c>
      <c r="AJ18" s="9" t="s">
        <v>17</v>
      </c>
      <c r="AK18" s="11">
        <f t="shared" si="6"/>
        <v>3.5714285714285716</v>
      </c>
      <c r="AL18" s="12">
        <f t="shared" si="7"/>
        <v>285</v>
      </c>
      <c r="AM18" s="16"/>
      <c r="AN18" s="12">
        <v>0</v>
      </c>
      <c r="AO18" s="19">
        <f t="shared" si="8"/>
        <v>539</v>
      </c>
      <c r="AP18" s="35" t="s">
        <v>34</v>
      </c>
      <c r="AQ18" s="20" t="s">
        <v>35</v>
      </c>
      <c r="AR18" s="16"/>
      <c r="AS18" s="9"/>
      <c r="AT18" s="9"/>
      <c r="AU18" s="38" t="s">
        <v>76</v>
      </c>
      <c r="AV18" s="39">
        <f t="shared" si="10"/>
        <v>0</v>
      </c>
      <c r="AW18" s="48">
        <f t="shared" si="11"/>
        <v>539</v>
      </c>
      <c r="AX18" s="40" t="s">
        <v>62</v>
      </c>
      <c r="AY18" s="46"/>
      <c r="AZ18" s="47"/>
      <c r="BA18" s="47"/>
      <c r="BB18" s="47"/>
    </row>
    <row r="19" spans="1:54" ht="15">
      <c r="A19" s="15">
        <v>13</v>
      </c>
      <c r="B19" s="2" t="s">
        <v>48</v>
      </c>
      <c r="C19" s="16">
        <v>2</v>
      </c>
      <c r="D19" s="9">
        <v>2</v>
      </c>
      <c r="E19" s="9">
        <f t="shared" si="1"/>
        <v>29</v>
      </c>
      <c r="F19" s="10">
        <f t="shared" si="2"/>
        <v>145</v>
      </c>
      <c r="G19" s="9">
        <f t="shared" si="3"/>
        <v>-4</v>
      </c>
      <c r="H19" s="12">
        <f t="shared" si="4"/>
        <v>141</v>
      </c>
      <c r="I19" s="16">
        <v>4</v>
      </c>
      <c r="J19" s="36"/>
      <c r="K19" s="9">
        <v>3</v>
      </c>
      <c r="L19" s="10">
        <f t="shared" si="13"/>
        <v>80</v>
      </c>
      <c r="M19" s="10">
        <f t="shared" si="14"/>
        <v>0</v>
      </c>
      <c r="N19" s="10">
        <f t="shared" si="12"/>
        <v>60</v>
      </c>
      <c r="O19" s="16">
        <v>3</v>
      </c>
      <c r="P19" s="17">
        <f>3+12+28+20</f>
        <v>63</v>
      </c>
      <c r="Q19" s="18">
        <f t="shared" si="5"/>
        <v>3.3333333333333335</v>
      </c>
      <c r="R19" s="12">
        <f t="shared" si="0"/>
        <v>203</v>
      </c>
      <c r="S19" s="15">
        <v>13</v>
      </c>
      <c r="T19" s="16">
        <v>4</v>
      </c>
      <c r="U19" s="9">
        <v>4</v>
      </c>
      <c r="V19" s="9">
        <v>3</v>
      </c>
      <c r="W19" s="9">
        <v>4</v>
      </c>
      <c r="X19" s="9">
        <v>4</v>
      </c>
      <c r="Y19" s="36">
        <v>4</v>
      </c>
      <c r="Z19" s="9">
        <v>3</v>
      </c>
      <c r="AA19" s="9">
        <v>3</v>
      </c>
      <c r="AB19" s="36">
        <v>4</v>
      </c>
      <c r="AC19" s="36">
        <v>4</v>
      </c>
      <c r="AD19" s="9">
        <v>3</v>
      </c>
      <c r="AE19" s="9">
        <v>4</v>
      </c>
      <c r="AF19" s="9">
        <v>4</v>
      </c>
      <c r="AG19" s="9">
        <v>4</v>
      </c>
      <c r="AH19" s="9">
        <v>5</v>
      </c>
      <c r="AI19" s="9">
        <v>3</v>
      </c>
      <c r="AJ19" s="9" t="s">
        <v>17</v>
      </c>
      <c r="AK19" s="11">
        <f t="shared" si="6"/>
        <v>3.75</v>
      </c>
      <c r="AL19" s="12">
        <f t="shared" si="7"/>
        <v>635</v>
      </c>
      <c r="AM19" s="16">
        <v>54</v>
      </c>
      <c r="AN19" s="12">
        <f>45+35</f>
        <v>80</v>
      </c>
      <c r="AO19" s="19">
        <f t="shared" si="8"/>
        <v>1059</v>
      </c>
      <c r="AP19" s="13">
        <v>3</v>
      </c>
      <c r="AQ19" s="20" t="s">
        <v>25</v>
      </c>
      <c r="AR19" s="16">
        <v>3</v>
      </c>
      <c r="AS19" s="9">
        <v>4</v>
      </c>
      <c r="AT19" s="9">
        <v>5</v>
      </c>
      <c r="AU19" s="38">
        <f t="shared" si="9"/>
        <v>4</v>
      </c>
      <c r="AV19" s="39">
        <f t="shared" si="10"/>
        <v>120</v>
      </c>
      <c r="AW19" s="14">
        <f t="shared" si="11"/>
        <v>1179</v>
      </c>
      <c r="AX19" s="20">
        <v>4</v>
      </c>
      <c r="AY19" s="46"/>
      <c r="AZ19" s="47"/>
      <c r="BA19" s="47"/>
      <c r="BB19" s="47"/>
    </row>
    <row r="20" spans="1:54" ht="15">
      <c r="A20" s="15">
        <v>14</v>
      </c>
      <c r="B20" s="2" t="s">
        <v>49</v>
      </c>
      <c r="C20" s="16">
        <v>0</v>
      </c>
      <c r="D20" s="9">
        <v>1</v>
      </c>
      <c r="E20" s="9">
        <f t="shared" si="1"/>
        <v>30</v>
      </c>
      <c r="F20" s="10">
        <f t="shared" si="2"/>
        <v>150</v>
      </c>
      <c r="G20" s="9">
        <f t="shared" si="3"/>
        <v>0</v>
      </c>
      <c r="H20" s="12">
        <f t="shared" si="4"/>
        <v>150</v>
      </c>
      <c r="I20" s="16">
        <v>4</v>
      </c>
      <c r="J20" s="9">
        <v>4</v>
      </c>
      <c r="K20" s="9">
        <v>4</v>
      </c>
      <c r="L20" s="10">
        <f t="shared" si="13"/>
        <v>80</v>
      </c>
      <c r="M20" s="10">
        <f t="shared" si="14"/>
        <v>80</v>
      </c>
      <c r="N20" s="10">
        <f t="shared" si="12"/>
        <v>80</v>
      </c>
      <c r="O20" s="16">
        <v>4</v>
      </c>
      <c r="P20" s="17">
        <f>6+12+28+26</f>
        <v>72</v>
      </c>
      <c r="Q20" s="18">
        <f t="shared" si="5"/>
        <v>4</v>
      </c>
      <c r="R20" s="12">
        <f t="shared" si="0"/>
        <v>312</v>
      </c>
      <c r="S20" s="15">
        <v>14</v>
      </c>
      <c r="T20" s="16">
        <v>5</v>
      </c>
      <c r="U20" s="9">
        <v>4</v>
      </c>
      <c r="V20" s="9">
        <v>4</v>
      </c>
      <c r="W20" s="9">
        <v>4</v>
      </c>
      <c r="X20" s="9">
        <v>4</v>
      </c>
      <c r="Y20" s="9">
        <v>5</v>
      </c>
      <c r="Z20" s="9">
        <v>4</v>
      </c>
      <c r="AA20" s="9">
        <v>3</v>
      </c>
      <c r="AB20" s="9">
        <v>5</v>
      </c>
      <c r="AC20" s="9">
        <v>4</v>
      </c>
      <c r="AD20" s="9">
        <v>4</v>
      </c>
      <c r="AE20" s="9">
        <v>4</v>
      </c>
      <c r="AF20" s="9">
        <v>3</v>
      </c>
      <c r="AG20" s="9">
        <v>5</v>
      </c>
      <c r="AH20" s="9">
        <v>5</v>
      </c>
      <c r="AI20" s="9">
        <v>4</v>
      </c>
      <c r="AJ20" s="9" t="s">
        <v>17</v>
      </c>
      <c r="AK20" s="11">
        <f t="shared" si="6"/>
        <v>4.1875</v>
      </c>
      <c r="AL20" s="12">
        <f t="shared" si="7"/>
        <v>705</v>
      </c>
      <c r="AM20" s="16">
        <v>555</v>
      </c>
      <c r="AN20" s="12">
        <f>45*3</f>
        <v>135</v>
      </c>
      <c r="AO20" s="19">
        <f t="shared" si="8"/>
        <v>1302</v>
      </c>
      <c r="AP20" s="13">
        <v>4</v>
      </c>
      <c r="AQ20" s="20" t="s">
        <v>25</v>
      </c>
      <c r="AR20" s="16">
        <v>4</v>
      </c>
      <c r="AS20" s="9">
        <v>4</v>
      </c>
      <c r="AT20" s="9">
        <v>4</v>
      </c>
      <c r="AU20" s="38">
        <f t="shared" si="9"/>
        <v>4</v>
      </c>
      <c r="AV20" s="39">
        <f t="shared" si="10"/>
        <v>120</v>
      </c>
      <c r="AW20" s="14">
        <f t="shared" si="11"/>
        <v>1422</v>
      </c>
      <c r="AX20" s="43">
        <v>4</v>
      </c>
      <c r="AY20" s="46"/>
      <c r="AZ20" s="47"/>
      <c r="BA20" s="47"/>
      <c r="BB20" s="47"/>
    </row>
    <row r="21" spans="1:50" ht="12.75">
      <c r="A21" s="15">
        <v>15</v>
      </c>
      <c r="B21" s="2" t="s">
        <v>50</v>
      </c>
      <c r="C21" s="16">
        <v>8</v>
      </c>
      <c r="D21" s="9">
        <v>1</v>
      </c>
      <c r="E21" s="9">
        <f t="shared" si="1"/>
        <v>30</v>
      </c>
      <c r="F21" s="10">
        <f t="shared" si="2"/>
        <v>150</v>
      </c>
      <c r="G21" s="9">
        <f t="shared" si="3"/>
        <v>-16</v>
      </c>
      <c r="H21" s="12">
        <f t="shared" si="4"/>
        <v>134</v>
      </c>
      <c r="I21" s="16">
        <v>4</v>
      </c>
      <c r="J21" s="9">
        <v>4</v>
      </c>
      <c r="K21" s="9">
        <v>5</v>
      </c>
      <c r="L21" s="10">
        <f t="shared" si="13"/>
        <v>80</v>
      </c>
      <c r="M21" s="10">
        <f t="shared" si="14"/>
        <v>80</v>
      </c>
      <c r="N21" s="10">
        <f t="shared" si="12"/>
        <v>100</v>
      </c>
      <c r="O21" s="16">
        <v>4</v>
      </c>
      <c r="P21" s="17">
        <f>12+16+35+12</f>
        <v>75</v>
      </c>
      <c r="Q21" s="18">
        <f t="shared" si="5"/>
        <v>4.25</v>
      </c>
      <c r="R21" s="12">
        <f t="shared" si="0"/>
        <v>335</v>
      </c>
      <c r="S21" s="15">
        <v>15</v>
      </c>
      <c r="T21" s="16">
        <v>5</v>
      </c>
      <c r="U21" s="9">
        <v>3</v>
      </c>
      <c r="V21" s="9">
        <v>5</v>
      </c>
      <c r="W21" s="9">
        <v>4</v>
      </c>
      <c r="X21" s="9">
        <v>4</v>
      </c>
      <c r="Y21" s="9">
        <v>5</v>
      </c>
      <c r="Z21" s="9">
        <v>4</v>
      </c>
      <c r="AA21" s="9">
        <v>3</v>
      </c>
      <c r="AB21" s="9">
        <v>4</v>
      </c>
      <c r="AC21" s="9">
        <v>4</v>
      </c>
      <c r="AD21" s="9">
        <v>4</v>
      </c>
      <c r="AE21" s="9">
        <v>5</v>
      </c>
      <c r="AF21" s="9">
        <v>5</v>
      </c>
      <c r="AG21" s="9">
        <v>5</v>
      </c>
      <c r="AH21" s="9">
        <v>5</v>
      </c>
      <c r="AI21" s="9">
        <v>4</v>
      </c>
      <c r="AJ21" s="9" t="s">
        <v>17</v>
      </c>
      <c r="AK21" s="11">
        <f t="shared" si="6"/>
        <v>4.3125</v>
      </c>
      <c r="AL21" s="12">
        <f t="shared" si="7"/>
        <v>725</v>
      </c>
      <c r="AM21" s="16">
        <v>4555</v>
      </c>
      <c r="AN21" s="12">
        <f>35+45*3</f>
        <v>170</v>
      </c>
      <c r="AO21" s="19">
        <f t="shared" si="8"/>
        <v>1364</v>
      </c>
      <c r="AP21" s="13">
        <v>4</v>
      </c>
      <c r="AQ21" s="20" t="s">
        <v>25</v>
      </c>
      <c r="AR21" s="16">
        <v>5</v>
      </c>
      <c r="AS21" s="9">
        <v>5</v>
      </c>
      <c r="AT21" s="9">
        <v>5</v>
      </c>
      <c r="AU21" s="38">
        <f t="shared" si="9"/>
        <v>5</v>
      </c>
      <c r="AV21" s="39">
        <f t="shared" si="10"/>
        <v>150</v>
      </c>
      <c r="AW21" s="41">
        <f t="shared" si="11"/>
        <v>1514</v>
      </c>
      <c r="AX21" s="42">
        <v>5</v>
      </c>
    </row>
    <row r="22" spans="1:50" ht="12.75">
      <c r="A22" s="15">
        <v>16</v>
      </c>
      <c r="B22" s="2" t="s">
        <v>51</v>
      </c>
      <c r="C22" s="16">
        <v>2</v>
      </c>
      <c r="D22" s="9">
        <v>16</v>
      </c>
      <c r="E22" s="9">
        <f t="shared" si="1"/>
        <v>15</v>
      </c>
      <c r="F22" s="10">
        <f t="shared" si="2"/>
        <v>75</v>
      </c>
      <c r="G22" s="9">
        <f t="shared" si="3"/>
        <v>-4</v>
      </c>
      <c r="H22" s="12">
        <f t="shared" si="4"/>
        <v>71</v>
      </c>
      <c r="I22" s="16">
        <v>4</v>
      </c>
      <c r="J22" s="36">
        <v>3</v>
      </c>
      <c r="K22" s="22"/>
      <c r="L22" s="10">
        <f t="shared" si="13"/>
        <v>80</v>
      </c>
      <c r="M22" s="10">
        <f t="shared" si="14"/>
        <v>60</v>
      </c>
      <c r="N22" s="10">
        <f t="shared" si="12"/>
        <v>0</v>
      </c>
      <c r="O22" s="37">
        <v>3</v>
      </c>
      <c r="P22" s="17">
        <v>54</v>
      </c>
      <c r="Q22" s="18">
        <f t="shared" si="5"/>
        <v>3.3333333333333335</v>
      </c>
      <c r="R22" s="12">
        <f t="shared" si="0"/>
        <v>194</v>
      </c>
      <c r="S22" s="15">
        <v>16</v>
      </c>
      <c r="T22" s="16">
        <v>5</v>
      </c>
      <c r="U22" s="9">
        <v>4</v>
      </c>
      <c r="V22" s="9">
        <v>3</v>
      </c>
      <c r="W22" s="9">
        <v>4</v>
      </c>
      <c r="X22" s="36">
        <v>3</v>
      </c>
      <c r="Y22" s="36">
        <v>4</v>
      </c>
      <c r="Z22" s="36">
        <v>3</v>
      </c>
      <c r="AA22" s="36">
        <v>3</v>
      </c>
      <c r="AB22" s="34">
        <v>3</v>
      </c>
      <c r="AC22" s="34">
        <v>3</v>
      </c>
      <c r="AD22" s="36">
        <v>3</v>
      </c>
      <c r="AE22" s="36">
        <v>3</v>
      </c>
      <c r="AF22" s="36">
        <v>3</v>
      </c>
      <c r="AG22" s="36">
        <v>4</v>
      </c>
      <c r="AH22" s="36">
        <v>4</v>
      </c>
      <c r="AI22" s="36">
        <v>3</v>
      </c>
      <c r="AJ22" s="9" t="s">
        <v>17</v>
      </c>
      <c r="AK22" s="11">
        <f t="shared" si="6"/>
        <v>3.4375</v>
      </c>
      <c r="AL22" s="12">
        <f t="shared" si="7"/>
        <v>585</v>
      </c>
      <c r="AM22" s="16"/>
      <c r="AN22" s="12">
        <v>0</v>
      </c>
      <c r="AO22" s="19">
        <f t="shared" si="8"/>
        <v>850</v>
      </c>
      <c r="AP22" s="35" t="s">
        <v>34</v>
      </c>
      <c r="AQ22" s="20" t="s">
        <v>25</v>
      </c>
      <c r="AR22" s="16">
        <v>3</v>
      </c>
      <c r="AS22" s="9">
        <v>3</v>
      </c>
      <c r="AT22" s="9">
        <v>4</v>
      </c>
      <c r="AU22" s="38">
        <f t="shared" si="9"/>
        <v>3.3333333333333335</v>
      </c>
      <c r="AV22" s="39">
        <f t="shared" si="10"/>
        <v>100</v>
      </c>
      <c r="AW22" s="49">
        <f t="shared" si="11"/>
        <v>950</v>
      </c>
      <c r="AX22" s="50">
        <v>3</v>
      </c>
    </row>
    <row r="23" spans="1:50" ht="12.75">
      <c r="A23" s="15">
        <v>17</v>
      </c>
      <c r="B23" s="2" t="s">
        <v>52</v>
      </c>
      <c r="C23" s="16">
        <v>4</v>
      </c>
      <c r="D23" s="9">
        <v>2</v>
      </c>
      <c r="E23" s="9">
        <f t="shared" si="1"/>
        <v>29</v>
      </c>
      <c r="F23" s="10">
        <f t="shared" si="2"/>
        <v>145</v>
      </c>
      <c r="G23" s="9">
        <f t="shared" si="3"/>
        <v>-8</v>
      </c>
      <c r="H23" s="12">
        <f t="shared" si="4"/>
        <v>137</v>
      </c>
      <c r="I23" s="16">
        <v>4</v>
      </c>
      <c r="J23" s="9">
        <v>4</v>
      </c>
      <c r="K23" s="9">
        <v>3</v>
      </c>
      <c r="L23" s="10">
        <f t="shared" si="13"/>
        <v>80</v>
      </c>
      <c r="M23" s="10">
        <f t="shared" si="14"/>
        <v>80</v>
      </c>
      <c r="N23" s="10">
        <f t="shared" si="12"/>
        <v>60</v>
      </c>
      <c r="O23" s="16">
        <v>4</v>
      </c>
      <c r="P23" s="17">
        <f>12+16+35+8</f>
        <v>71</v>
      </c>
      <c r="Q23" s="18">
        <f t="shared" si="5"/>
        <v>3.75</v>
      </c>
      <c r="R23" s="12">
        <f t="shared" si="0"/>
        <v>291</v>
      </c>
      <c r="S23" s="15">
        <v>17</v>
      </c>
      <c r="T23" s="16">
        <v>4</v>
      </c>
      <c r="U23" s="9">
        <v>4</v>
      </c>
      <c r="V23" s="9">
        <v>3</v>
      </c>
      <c r="W23" s="9">
        <v>4</v>
      </c>
      <c r="X23" s="9">
        <v>4</v>
      </c>
      <c r="Y23" s="9">
        <v>4</v>
      </c>
      <c r="Z23" s="9">
        <v>3</v>
      </c>
      <c r="AA23" s="9">
        <v>3</v>
      </c>
      <c r="AB23" s="9">
        <v>3</v>
      </c>
      <c r="AC23" s="9">
        <v>4</v>
      </c>
      <c r="AD23" s="9">
        <v>5</v>
      </c>
      <c r="AE23" s="9">
        <v>4</v>
      </c>
      <c r="AF23" s="9">
        <v>4</v>
      </c>
      <c r="AG23" s="9">
        <v>5</v>
      </c>
      <c r="AH23" s="9">
        <v>5</v>
      </c>
      <c r="AI23" s="9">
        <v>4</v>
      </c>
      <c r="AJ23" s="9" t="s">
        <v>17</v>
      </c>
      <c r="AK23" s="11">
        <f t="shared" si="6"/>
        <v>3.9375</v>
      </c>
      <c r="AL23" s="12">
        <f t="shared" si="7"/>
        <v>665</v>
      </c>
      <c r="AM23" s="16">
        <v>55</v>
      </c>
      <c r="AN23" s="12">
        <f>45*2</f>
        <v>90</v>
      </c>
      <c r="AO23" s="19">
        <f t="shared" si="8"/>
        <v>1183</v>
      </c>
      <c r="AP23" s="13">
        <v>4</v>
      </c>
      <c r="AQ23" s="20" t="s">
        <v>25</v>
      </c>
      <c r="AR23" s="16">
        <v>4</v>
      </c>
      <c r="AS23" s="9">
        <v>4</v>
      </c>
      <c r="AT23" s="9">
        <v>4</v>
      </c>
      <c r="AU23" s="38">
        <f t="shared" si="9"/>
        <v>4</v>
      </c>
      <c r="AV23" s="39">
        <f t="shared" si="10"/>
        <v>120</v>
      </c>
      <c r="AW23" s="14">
        <f t="shared" si="11"/>
        <v>1303</v>
      </c>
      <c r="AX23" s="20">
        <v>4</v>
      </c>
    </row>
    <row r="24" spans="1:50" ht="12.75">
      <c r="A24" s="15">
        <v>18</v>
      </c>
      <c r="B24" s="2" t="s">
        <v>53</v>
      </c>
      <c r="C24" s="16">
        <v>2</v>
      </c>
      <c r="D24" s="9">
        <v>1</v>
      </c>
      <c r="E24" s="9">
        <f t="shared" si="1"/>
        <v>30</v>
      </c>
      <c r="F24" s="10">
        <f t="shared" si="2"/>
        <v>150</v>
      </c>
      <c r="G24" s="9">
        <f t="shared" si="3"/>
        <v>-4</v>
      </c>
      <c r="H24" s="12">
        <f t="shared" si="4"/>
        <v>146</v>
      </c>
      <c r="I24" s="16">
        <v>3</v>
      </c>
      <c r="J24" s="9">
        <v>3</v>
      </c>
      <c r="K24" s="9">
        <v>4</v>
      </c>
      <c r="L24" s="10">
        <f t="shared" si="13"/>
        <v>60</v>
      </c>
      <c r="M24" s="10">
        <f t="shared" si="14"/>
        <v>60</v>
      </c>
      <c r="N24" s="10">
        <f t="shared" si="12"/>
        <v>80</v>
      </c>
      <c r="O24" s="16">
        <v>3</v>
      </c>
      <c r="P24" s="17">
        <f>12+12+21+5</f>
        <v>50</v>
      </c>
      <c r="Q24" s="18">
        <f t="shared" si="5"/>
        <v>3.25</v>
      </c>
      <c r="R24" s="12">
        <f t="shared" si="0"/>
        <v>250</v>
      </c>
      <c r="S24" s="15">
        <v>18</v>
      </c>
      <c r="T24" s="16">
        <v>5</v>
      </c>
      <c r="U24" s="9">
        <v>4</v>
      </c>
      <c r="V24" s="9">
        <v>3</v>
      </c>
      <c r="W24" s="9">
        <v>4</v>
      </c>
      <c r="X24" s="9">
        <v>3</v>
      </c>
      <c r="Y24" s="9">
        <v>5</v>
      </c>
      <c r="Z24" s="9">
        <v>3</v>
      </c>
      <c r="AA24" s="9">
        <v>3</v>
      </c>
      <c r="AB24" s="36">
        <v>3</v>
      </c>
      <c r="AC24" s="36">
        <v>3</v>
      </c>
      <c r="AD24" s="9">
        <v>4</v>
      </c>
      <c r="AE24" s="9">
        <v>3</v>
      </c>
      <c r="AF24" s="9">
        <v>3</v>
      </c>
      <c r="AG24" s="9">
        <v>3</v>
      </c>
      <c r="AH24" s="9">
        <v>5</v>
      </c>
      <c r="AI24" s="9">
        <v>3</v>
      </c>
      <c r="AJ24" s="9" t="s">
        <v>17</v>
      </c>
      <c r="AK24" s="11">
        <f t="shared" si="6"/>
        <v>3.5625</v>
      </c>
      <c r="AL24" s="12">
        <f t="shared" si="7"/>
        <v>605</v>
      </c>
      <c r="AM24" s="16">
        <v>354</v>
      </c>
      <c r="AN24" s="12">
        <f>15+45+35</f>
        <v>95</v>
      </c>
      <c r="AO24" s="19">
        <f t="shared" si="8"/>
        <v>1096</v>
      </c>
      <c r="AP24" s="13">
        <v>3</v>
      </c>
      <c r="AQ24" s="20" t="s">
        <v>25</v>
      </c>
      <c r="AR24" s="16">
        <v>3</v>
      </c>
      <c r="AS24" s="9">
        <v>4</v>
      </c>
      <c r="AT24" s="9">
        <v>4</v>
      </c>
      <c r="AU24" s="38">
        <f t="shared" si="9"/>
        <v>3.6666666666666665</v>
      </c>
      <c r="AV24" s="39">
        <f t="shared" si="10"/>
        <v>110</v>
      </c>
      <c r="AW24" s="14">
        <f t="shared" si="11"/>
        <v>1206</v>
      </c>
      <c r="AX24" s="20">
        <v>4</v>
      </c>
    </row>
    <row r="25" spans="1:50" ht="12.75">
      <c r="A25" s="15">
        <v>19</v>
      </c>
      <c r="B25" s="2" t="s">
        <v>54</v>
      </c>
      <c r="C25" s="16">
        <v>0</v>
      </c>
      <c r="D25" s="9">
        <v>10</v>
      </c>
      <c r="E25" s="9">
        <f t="shared" si="1"/>
        <v>21</v>
      </c>
      <c r="F25" s="10">
        <f t="shared" si="2"/>
        <v>105</v>
      </c>
      <c r="G25" s="9">
        <f t="shared" si="3"/>
        <v>0</v>
      </c>
      <c r="H25" s="12">
        <f t="shared" si="4"/>
        <v>105</v>
      </c>
      <c r="I25" s="16">
        <v>3</v>
      </c>
      <c r="J25" s="9">
        <v>3</v>
      </c>
      <c r="K25" s="9">
        <v>3</v>
      </c>
      <c r="L25" s="10">
        <f>I25*20</f>
        <v>60</v>
      </c>
      <c r="M25" s="10">
        <f>J25*20</f>
        <v>60</v>
      </c>
      <c r="N25" s="10">
        <f t="shared" si="12"/>
        <v>60</v>
      </c>
      <c r="O25" s="16">
        <v>3</v>
      </c>
      <c r="P25" s="17">
        <f>12+14+14+15</f>
        <v>55</v>
      </c>
      <c r="Q25" s="18">
        <f t="shared" si="5"/>
        <v>3</v>
      </c>
      <c r="R25" s="12">
        <f t="shared" si="0"/>
        <v>235</v>
      </c>
      <c r="S25" s="15">
        <v>19</v>
      </c>
      <c r="T25" s="9">
        <v>3</v>
      </c>
      <c r="U25" s="9">
        <v>4</v>
      </c>
      <c r="V25" s="9">
        <v>3</v>
      </c>
      <c r="W25" s="9">
        <v>4</v>
      </c>
      <c r="X25" s="36">
        <v>4</v>
      </c>
      <c r="Y25" s="36">
        <v>4</v>
      </c>
      <c r="Z25" s="9">
        <v>3</v>
      </c>
      <c r="AA25" s="9">
        <v>3</v>
      </c>
      <c r="AB25" s="9">
        <v>5</v>
      </c>
      <c r="AC25" s="9">
        <v>4</v>
      </c>
      <c r="AD25" s="9">
        <v>5</v>
      </c>
      <c r="AE25" s="9">
        <v>5</v>
      </c>
      <c r="AF25" s="9">
        <v>3</v>
      </c>
      <c r="AG25" s="9">
        <v>3</v>
      </c>
      <c r="AH25" s="9">
        <v>4</v>
      </c>
      <c r="AI25" s="9">
        <v>4</v>
      </c>
      <c r="AJ25" s="9" t="s">
        <v>17</v>
      </c>
      <c r="AK25" s="11">
        <f t="shared" si="6"/>
        <v>3.8125</v>
      </c>
      <c r="AL25" s="12">
        <f t="shared" si="7"/>
        <v>645</v>
      </c>
      <c r="AM25" s="16">
        <v>5</v>
      </c>
      <c r="AN25" s="12">
        <v>45</v>
      </c>
      <c r="AO25" s="19">
        <f t="shared" si="8"/>
        <v>1030</v>
      </c>
      <c r="AP25" s="13">
        <v>3</v>
      </c>
      <c r="AQ25" s="20" t="s">
        <v>25</v>
      </c>
      <c r="AR25" s="16">
        <v>3</v>
      </c>
      <c r="AS25" s="9">
        <v>4</v>
      </c>
      <c r="AT25" s="9">
        <v>4</v>
      </c>
      <c r="AU25" s="38">
        <f t="shared" si="9"/>
        <v>3.6666666666666665</v>
      </c>
      <c r="AV25" s="39">
        <f t="shared" si="10"/>
        <v>110</v>
      </c>
      <c r="AW25" s="14">
        <f t="shared" si="11"/>
        <v>1140</v>
      </c>
      <c r="AX25" s="43">
        <v>4</v>
      </c>
    </row>
    <row r="27" spans="2:22" ht="15" customHeight="1">
      <c r="B27" s="33" t="s">
        <v>57</v>
      </c>
      <c r="C27"/>
      <c r="D27" s="33" t="s">
        <v>13</v>
      </c>
      <c r="E27" s="25"/>
      <c r="F27" s="100" t="s">
        <v>58</v>
      </c>
      <c r="G27" s="100"/>
      <c r="H27" s="100"/>
      <c r="I27" s="100"/>
      <c r="J27" s="101" t="s">
        <v>63</v>
      </c>
      <c r="K27" s="101"/>
      <c r="L27" s="101"/>
      <c r="M27" s="101"/>
      <c r="N27" s="101"/>
      <c r="O27" s="101"/>
      <c r="P27" s="101"/>
      <c r="Q27" s="101"/>
      <c r="R27" s="101"/>
      <c r="S27" s="26"/>
      <c r="U27" s="27"/>
      <c r="V27" s="25" t="s">
        <v>59</v>
      </c>
    </row>
    <row r="28" spans="2:44" ht="15">
      <c r="B28"/>
      <c r="C28"/>
      <c r="D28" s="28">
        <v>5</v>
      </c>
      <c r="E28" s="24"/>
      <c r="F28" s="106" t="s">
        <v>70</v>
      </c>
      <c r="G28" s="107"/>
      <c r="H28" s="107"/>
      <c r="I28" s="107"/>
      <c r="J28" s="101"/>
      <c r="K28" s="101"/>
      <c r="L28" s="101"/>
      <c r="M28" s="101"/>
      <c r="N28" s="101"/>
      <c r="O28" s="101"/>
      <c r="P28" s="101"/>
      <c r="Q28" s="101"/>
      <c r="R28" s="101"/>
      <c r="S28" s="26"/>
      <c r="U28" s="29"/>
      <c r="V28" s="25" t="s">
        <v>60</v>
      </c>
      <c r="AO28" s="100" t="s">
        <v>58</v>
      </c>
      <c r="AP28" s="100"/>
      <c r="AQ28" s="100"/>
      <c r="AR28" s="100"/>
    </row>
    <row r="29" spans="2:44" ht="15" customHeight="1">
      <c r="B29"/>
      <c r="C29"/>
      <c r="D29" s="28">
        <v>4</v>
      </c>
      <c r="E29" s="24"/>
      <c r="F29" s="106" t="s">
        <v>69</v>
      </c>
      <c r="G29" s="107"/>
      <c r="H29" s="107"/>
      <c r="I29" s="107"/>
      <c r="J29" s="102" t="s">
        <v>61</v>
      </c>
      <c r="K29" s="102"/>
      <c r="L29" s="102"/>
      <c r="M29" s="102"/>
      <c r="N29" s="102"/>
      <c r="O29" s="102"/>
      <c r="P29" s="102"/>
      <c r="Q29" s="102"/>
      <c r="R29" s="102"/>
      <c r="S29" s="30"/>
      <c r="U29" s="31"/>
      <c r="V29" s="25" t="s">
        <v>62</v>
      </c>
      <c r="AO29" s="106" t="s">
        <v>77</v>
      </c>
      <c r="AP29" s="107"/>
      <c r="AQ29" s="107"/>
      <c r="AR29" s="107"/>
    </row>
    <row r="30" spans="2:44" ht="15">
      <c r="B30"/>
      <c r="C30"/>
      <c r="D30" s="28">
        <v>3</v>
      </c>
      <c r="E30" s="24"/>
      <c r="F30" s="106" t="s">
        <v>68</v>
      </c>
      <c r="G30" s="107"/>
      <c r="H30" s="107"/>
      <c r="I30" s="107"/>
      <c r="J30" s="102"/>
      <c r="K30" s="102"/>
      <c r="L30" s="102"/>
      <c r="M30" s="102"/>
      <c r="N30" s="102"/>
      <c r="O30" s="102"/>
      <c r="P30" s="102"/>
      <c r="Q30" s="102"/>
      <c r="R30" s="102"/>
      <c r="S30" s="30"/>
      <c r="U30" s="32"/>
      <c r="V30" s="25" t="s">
        <v>64</v>
      </c>
      <c r="AO30" s="106" t="s">
        <v>78</v>
      </c>
      <c r="AP30" s="107"/>
      <c r="AQ30" s="107"/>
      <c r="AR30" s="107"/>
    </row>
    <row r="31" spans="10:44" ht="15">
      <c r="J31" s="102"/>
      <c r="K31" s="102"/>
      <c r="L31" s="102"/>
      <c r="M31" s="102"/>
      <c r="N31" s="102"/>
      <c r="O31" s="102"/>
      <c r="P31" s="102"/>
      <c r="Q31" s="102"/>
      <c r="R31" s="102"/>
      <c r="S31" s="30"/>
      <c r="AO31" s="106" t="s">
        <v>79</v>
      </c>
      <c r="AP31" s="107"/>
      <c r="AQ31" s="107"/>
      <c r="AR31" s="107"/>
    </row>
    <row r="32" ht="12.75">
      <c r="AK32" s="1">
        <f>1590/2</f>
        <v>795</v>
      </c>
    </row>
  </sheetData>
  <sheetProtection/>
  <mergeCells count="33">
    <mergeCell ref="A1:T1"/>
    <mergeCell ref="B3:F3"/>
    <mergeCell ref="A4:A6"/>
    <mergeCell ref="B4:B6"/>
    <mergeCell ref="C4:H5"/>
    <mergeCell ref="I4:R4"/>
    <mergeCell ref="S4:S6"/>
    <mergeCell ref="T4:AL5"/>
    <mergeCell ref="F27:I27"/>
    <mergeCell ref="F28:I28"/>
    <mergeCell ref="F29:I29"/>
    <mergeCell ref="F30:I30"/>
    <mergeCell ref="AV5:AV6"/>
    <mergeCell ref="AR4:AV4"/>
    <mergeCell ref="AU5:AU6"/>
    <mergeCell ref="AM4:AN5"/>
    <mergeCell ref="AO4:AO6"/>
    <mergeCell ref="AP4:AP6"/>
    <mergeCell ref="AW4:AW6"/>
    <mergeCell ref="AX4:AX6"/>
    <mergeCell ref="I5:N5"/>
    <mergeCell ref="O5:P5"/>
    <mergeCell ref="Q5:Q6"/>
    <mergeCell ref="R5:R6"/>
    <mergeCell ref="AQ4:AQ6"/>
    <mergeCell ref="AR5:AS5"/>
    <mergeCell ref="AT5:AT6"/>
    <mergeCell ref="J27:R28"/>
    <mergeCell ref="J29:R31"/>
    <mergeCell ref="AO28:AR28"/>
    <mergeCell ref="AO29:AR29"/>
    <mergeCell ref="AO30:AR30"/>
    <mergeCell ref="AO31:AR3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pribytkovaie</cp:lastModifiedBy>
  <cp:lastPrinted>2013-03-05T09:59:42Z</cp:lastPrinted>
  <dcterms:created xsi:type="dcterms:W3CDTF">2012-12-18T16:23:36Z</dcterms:created>
  <dcterms:modified xsi:type="dcterms:W3CDTF">2013-03-15T11:58:23Z</dcterms:modified>
  <cp:category/>
  <cp:version/>
  <cp:contentType/>
  <cp:contentStatus/>
</cp:coreProperties>
</file>